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ines\Desktop\"/>
    </mc:Choice>
  </mc:AlternateContent>
  <bookViews>
    <workbookView xWindow="0" yWindow="0" windowWidth="9315" windowHeight="3300"/>
  </bookViews>
  <sheets>
    <sheet name="test ok" sheetId="1" r:id="rId1"/>
    <sheet name="test eliminati" sheetId="3" r:id="rId2"/>
    <sheet name="dati mancanti, non utili" sheetId="2" r:id="rId3"/>
  </sheets>
  <definedNames>
    <definedName name="_xlnm._FilterDatabase" localSheetId="0" hidden="1">'test ok'!$S$1:$S$22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Q11" i="1"/>
  <c r="P11" i="1"/>
  <c r="O11" i="1"/>
  <c r="N11" i="1"/>
  <c r="M11" i="1"/>
  <c r="L11" i="1"/>
  <c r="K11" i="1"/>
  <c r="J11" i="1"/>
  <c r="I11" i="1"/>
  <c r="H11" i="1"/>
  <c r="Q19" i="1"/>
  <c r="P19" i="1"/>
  <c r="O19" i="1"/>
  <c r="N19" i="1"/>
  <c r="M19" i="1"/>
  <c r="L19" i="1"/>
  <c r="K19" i="1"/>
  <c r="J19" i="1"/>
  <c r="I19" i="1"/>
  <c r="H19" i="1"/>
  <c r="Q18" i="1"/>
  <c r="P18" i="1"/>
  <c r="O18" i="1"/>
  <c r="N18" i="1"/>
  <c r="M18" i="1"/>
  <c r="L18" i="1"/>
  <c r="K18" i="1"/>
  <c r="J18" i="1"/>
  <c r="I18" i="1"/>
  <c r="H18" i="1"/>
  <c r="Q17" i="1"/>
  <c r="P17" i="1"/>
  <c r="O17" i="1"/>
  <c r="N17" i="1"/>
  <c r="M17" i="1"/>
  <c r="L17" i="1"/>
  <c r="K17" i="1"/>
  <c r="J17" i="1"/>
  <c r="I17" i="1"/>
  <c r="H17" i="1"/>
  <c r="Q51" i="3" l="1"/>
  <c r="P51" i="3"/>
  <c r="O51" i="3"/>
  <c r="N51" i="3"/>
  <c r="M51" i="3"/>
  <c r="L51" i="3"/>
  <c r="K51" i="3"/>
  <c r="J51" i="3"/>
  <c r="I51" i="3"/>
  <c r="H51" i="3"/>
  <c r="Q50" i="3"/>
  <c r="P50" i="3"/>
  <c r="O50" i="3"/>
  <c r="N50" i="3"/>
  <c r="M50" i="3"/>
  <c r="L50" i="3"/>
  <c r="K50" i="3"/>
  <c r="J50" i="3"/>
  <c r="I50" i="3"/>
  <c r="H50" i="3"/>
  <c r="Q49" i="3"/>
  <c r="P49" i="3"/>
  <c r="O49" i="3"/>
  <c r="N49" i="3"/>
  <c r="M49" i="3"/>
  <c r="L49" i="3"/>
  <c r="K49" i="3"/>
  <c r="J49" i="3"/>
  <c r="I49" i="3"/>
  <c r="H49" i="3"/>
  <c r="Q48" i="3"/>
  <c r="P48" i="3"/>
  <c r="O48" i="3"/>
  <c r="N48" i="3"/>
  <c r="M48" i="3"/>
  <c r="L48" i="3"/>
  <c r="K48" i="3"/>
  <c r="J48" i="3"/>
  <c r="I48" i="3"/>
  <c r="H48" i="3"/>
  <c r="Q47" i="3"/>
  <c r="P47" i="3"/>
  <c r="O47" i="3"/>
  <c r="N47" i="3"/>
  <c r="M47" i="3"/>
  <c r="L47" i="3"/>
  <c r="K47" i="3"/>
  <c r="J47" i="3"/>
  <c r="I47" i="3"/>
  <c r="H47" i="3"/>
  <c r="Q46" i="3"/>
  <c r="P46" i="3"/>
  <c r="O46" i="3"/>
  <c r="N46" i="3"/>
  <c r="M46" i="3"/>
  <c r="L46" i="3"/>
  <c r="K46" i="3"/>
  <c r="J46" i="3"/>
  <c r="I46" i="3"/>
  <c r="H46" i="3"/>
  <c r="Q45" i="3"/>
  <c r="P45" i="3"/>
  <c r="O45" i="3"/>
  <c r="N45" i="3"/>
  <c r="M45" i="3"/>
  <c r="L45" i="3"/>
  <c r="K45" i="3"/>
  <c r="J45" i="3"/>
  <c r="I45" i="3"/>
  <c r="H45" i="3"/>
  <c r="Q44" i="3"/>
  <c r="P44" i="3"/>
  <c r="O44" i="3"/>
  <c r="N44" i="3"/>
  <c r="M44" i="3"/>
  <c r="L44" i="3"/>
  <c r="K44" i="3"/>
  <c r="J44" i="3"/>
  <c r="I44" i="3"/>
  <c r="H44" i="3"/>
  <c r="Q41" i="3"/>
  <c r="P41" i="3"/>
  <c r="O41" i="3"/>
  <c r="N41" i="3"/>
  <c r="M41" i="3"/>
  <c r="L41" i="3"/>
  <c r="K41" i="3"/>
  <c r="J41" i="3"/>
  <c r="I41" i="3"/>
  <c r="H41" i="3"/>
  <c r="Q40" i="3"/>
  <c r="P40" i="3"/>
  <c r="O40" i="3"/>
  <c r="N40" i="3"/>
  <c r="M40" i="3"/>
  <c r="L40" i="3"/>
  <c r="K40" i="3"/>
  <c r="J40" i="3"/>
  <c r="I40" i="3"/>
  <c r="H40" i="3"/>
  <c r="Q39" i="3"/>
  <c r="P39" i="3"/>
  <c r="O39" i="3"/>
  <c r="N39" i="3"/>
  <c r="M39" i="3"/>
  <c r="L39" i="3"/>
  <c r="K39" i="3"/>
  <c r="J39" i="3"/>
  <c r="I39" i="3"/>
  <c r="H39" i="3"/>
  <c r="Q38" i="3"/>
  <c r="P38" i="3"/>
  <c r="O38" i="3"/>
  <c r="N38" i="3"/>
  <c r="M38" i="3"/>
  <c r="L38" i="3"/>
  <c r="K38" i="3"/>
  <c r="J38" i="3"/>
  <c r="I38" i="3"/>
  <c r="H38" i="3"/>
  <c r="Q37" i="3"/>
  <c r="P37" i="3"/>
  <c r="O37" i="3"/>
  <c r="N37" i="3"/>
  <c r="M37" i="3"/>
  <c r="L37" i="3"/>
  <c r="K37" i="3"/>
  <c r="J37" i="3"/>
  <c r="I37" i="3"/>
  <c r="H37" i="3"/>
  <c r="Q36" i="3"/>
  <c r="P36" i="3"/>
  <c r="O36" i="3"/>
  <c r="N36" i="3"/>
  <c r="M36" i="3"/>
  <c r="L36" i="3"/>
  <c r="K36" i="3"/>
  <c r="J36" i="3"/>
  <c r="I36" i="3"/>
  <c r="H36" i="3"/>
  <c r="Q35" i="3"/>
  <c r="P35" i="3"/>
  <c r="O35" i="3"/>
  <c r="N35" i="3"/>
  <c r="M35" i="3"/>
  <c r="L35" i="3"/>
  <c r="K35" i="3"/>
  <c r="J35" i="3"/>
  <c r="I35" i="3"/>
  <c r="H35" i="3"/>
  <c r="Q34" i="3"/>
  <c r="P34" i="3"/>
  <c r="O34" i="3"/>
  <c r="N34" i="3"/>
  <c r="M34" i="3"/>
  <c r="L34" i="3"/>
  <c r="K34" i="3"/>
  <c r="J34" i="3"/>
  <c r="I34" i="3"/>
  <c r="H34" i="3"/>
  <c r="Q33" i="3"/>
  <c r="P33" i="3"/>
  <c r="O33" i="3"/>
  <c r="N33" i="3"/>
  <c r="M33" i="3"/>
  <c r="L33" i="3"/>
  <c r="K33" i="3"/>
  <c r="J33" i="3"/>
  <c r="I33" i="3"/>
  <c r="H33" i="3"/>
  <c r="Q32" i="3"/>
  <c r="P32" i="3"/>
  <c r="O32" i="3"/>
  <c r="N32" i="3"/>
  <c r="M32" i="3"/>
  <c r="L32" i="3"/>
  <c r="K32" i="3"/>
  <c r="J32" i="3"/>
  <c r="I32" i="3"/>
  <c r="H32" i="3"/>
  <c r="Q31" i="3"/>
  <c r="P31" i="3"/>
  <c r="O31" i="3"/>
  <c r="N31" i="3"/>
  <c r="M31" i="3"/>
  <c r="L31" i="3"/>
  <c r="K31" i="3"/>
  <c r="J31" i="3"/>
  <c r="I31" i="3"/>
  <c r="H31" i="3"/>
  <c r="Q30" i="3"/>
  <c r="P30" i="3"/>
  <c r="O30" i="3"/>
  <c r="N30" i="3"/>
  <c r="M30" i="3"/>
  <c r="L30" i="3"/>
  <c r="K30" i="3"/>
  <c r="J30" i="3"/>
  <c r="I30" i="3"/>
  <c r="H30" i="3"/>
  <c r="Q28" i="3"/>
  <c r="P28" i="3"/>
  <c r="O28" i="3"/>
  <c r="N28" i="3"/>
  <c r="M28" i="3"/>
  <c r="L28" i="3"/>
  <c r="K28" i="3"/>
  <c r="J28" i="3"/>
  <c r="I28" i="3"/>
  <c r="H28" i="3"/>
  <c r="Q27" i="3"/>
  <c r="P27" i="3"/>
  <c r="O27" i="3"/>
  <c r="N27" i="3"/>
  <c r="M27" i="3"/>
  <c r="L27" i="3"/>
  <c r="K27" i="3"/>
  <c r="J27" i="3"/>
  <c r="I27" i="3"/>
  <c r="H27" i="3"/>
  <c r="Q26" i="3"/>
  <c r="P26" i="3"/>
  <c r="O26" i="3"/>
  <c r="N26" i="3"/>
  <c r="M26" i="3"/>
  <c r="L26" i="3"/>
  <c r="K26" i="3"/>
  <c r="J26" i="3"/>
  <c r="I26" i="3"/>
  <c r="H26" i="3"/>
  <c r="Q25" i="3"/>
  <c r="P25" i="3"/>
  <c r="O25" i="3"/>
  <c r="N25" i="3"/>
  <c r="M25" i="3"/>
  <c r="L25" i="3"/>
  <c r="K25" i="3"/>
  <c r="J25" i="3"/>
  <c r="I25" i="3"/>
  <c r="H25" i="3"/>
  <c r="Q24" i="3"/>
  <c r="P24" i="3"/>
  <c r="O24" i="3"/>
  <c r="N24" i="3"/>
  <c r="M24" i="3"/>
  <c r="L24" i="3"/>
  <c r="K24" i="3"/>
  <c r="J24" i="3"/>
  <c r="I24" i="3"/>
  <c r="H24" i="3"/>
  <c r="Q23" i="3"/>
  <c r="P23" i="3"/>
  <c r="O23" i="3"/>
  <c r="N23" i="3"/>
  <c r="M23" i="3"/>
  <c r="L23" i="3"/>
  <c r="K23" i="3"/>
  <c r="J23" i="3"/>
  <c r="I23" i="3"/>
  <c r="H23" i="3"/>
  <c r="Q22" i="3"/>
  <c r="P22" i="3"/>
  <c r="O22" i="3"/>
  <c r="N22" i="3"/>
  <c r="M22" i="3"/>
  <c r="L22" i="3"/>
  <c r="K22" i="3"/>
  <c r="J22" i="3"/>
  <c r="I22" i="3"/>
  <c r="H22" i="3"/>
  <c r="Q21" i="3"/>
  <c r="P21" i="3"/>
  <c r="O21" i="3"/>
  <c r="N21" i="3"/>
  <c r="M21" i="3"/>
  <c r="L21" i="3"/>
  <c r="K21" i="3"/>
  <c r="J21" i="3"/>
  <c r="I21" i="3"/>
  <c r="H21" i="3"/>
  <c r="Q20" i="3"/>
  <c r="P20" i="3"/>
  <c r="O20" i="3"/>
  <c r="N20" i="3"/>
  <c r="M20" i="3"/>
  <c r="L20" i="3"/>
  <c r="K20" i="3"/>
  <c r="J20" i="3"/>
  <c r="I20" i="3"/>
  <c r="H20" i="3"/>
  <c r="Q19" i="3"/>
  <c r="P19" i="3"/>
  <c r="O19" i="3"/>
  <c r="N19" i="3"/>
  <c r="M19" i="3"/>
  <c r="L19" i="3"/>
  <c r="K19" i="3"/>
  <c r="J19" i="3"/>
  <c r="I19" i="3"/>
  <c r="H19" i="3"/>
  <c r="Q18" i="3"/>
  <c r="P18" i="3"/>
  <c r="O18" i="3"/>
  <c r="N18" i="3"/>
  <c r="M18" i="3"/>
  <c r="L18" i="3"/>
  <c r="K18" i="3"/>
  <c r="J18" i="3"/>
  <c r="I18" i="3"/>
  <c r="H18" i="3"/>
  <c r="Q17" i="3"/>
  <c r="P17" i="3"/>
  <c r="O17" i="3"/>
  <c r="N17" i="3"/>
  <c r="M17" i="3"/>
  <c r="L17" i="3"/>
  <c r="K17" i="3"/>
  <c r="J17" i="3"/>
  <c r="I17" i="3"/>
  <c r="H17" i="3"/>
  <c r="Q16" i="3"/>
  <c r="P16" i="3"/>
  <c r="O16" i="3"/>
  <c r="N16" i="3"/>
  <c r="M16" i="3"/>
  <c r="L16" i="3"/>
  <c r="K16" i="3"/>
  <c r="J16" i="3"/>
  <c r="I16" i="3"/>
  <c r="H16" i="3"/>
  <c r="Q15" i="3"/>
  <c r="P15" i="3"/>
  <c r="O15" i="3"/>
  <c r="N15" i="3"/>
  <c r="M15" i="3"/>
  <c r="L15" i="3"/>
  <c r="K15" i="3"/>
  <c r="J15" i="3"/>
  <c r="I15" i="3"/>
  <c r="H15" i="3"/>
  <c r="Q14" i="3"/>
  <c r="P14" i="3"/>
  <c r="O14" i="3"/>
  <c r="N14" i="3"/>
  <c r="M14" i="3"/>
  <c r="L14" i="3"/>
  <c r="K14" i="3"/>
  <c r="J14" i="3"/>
  <c r="I14" i="3"/>
  <c r="H14" i="3"/>
  <c r="Q13" i="3"/>
  <c r="P13" i="3"/>
  <c r="O13" i="3"/>
  <c r="N13" i="3"/>
  <c r="M13" i="3"/>
  <c r="L13" i="3"/>
  <c r="K13" i="3"/>
  <c r="J13" i="3"/>
  <c r="I13" i="3"/>
  <c r="H13" i="3"/>
  <c r="Q12" i="3"/>
  <c r="P12" i="3"/>
  <c r="O12" i="3"/>
  <c r="N12" i="3"/>
  <c r="M12" i="3"/>
  <c r="L12" i="3"/>
  <c r="K12" i="3"/>
  <c r="J12" i="3"/>
  <c r="I12" i="3"/>
  <c r="H12" i="3"/>
  <c r="Q11" i="3"/>
  <c r="P11" i="3"/>
  <c r="O11" i="3"/>
  <c r="N11" i="3"/>
  <c r="M11" i="3"/>
  <c r="L11" i="3"/>
  <c r="K11" i="3"/>
  <c r="J11" i="3"/>
  <c r="I11" i="3"/>
  <c r="H11" i="3"/>
  <c r="Q10" i="3"/>
  <c r="P10" i="3"/>
  <c r="O10" i="3"/>
  <c r="N10" i="3"/>
  <c r="M10" i="3"/>
  <c r="L10" i="3"/>
  <c r="K10" i="3"/>
  <c r="J10" i="3"/>
  <c r="I10" i="3"/>
  <c r="H10" i="3"/>
  <c r="Q9" i="3"/>
  <c r="P9" i="3"/>
  <c r="O9" i="3"/>
  <c r="N9" i="3"/>
  <c r="M9" i="3"/>
  <c r="L9" i="3"/>
  <c r="K9" i="3"/>
  <c r="J9" i="3"/>
  <c r="I9" i="3"/>
  <c r="H9" i="3"/>
  <c r="Q8" i="3"/>
  <c r="P8" i="3"/>
  <c r="O8" i="3"/>
  <c r="N8" i="3"/>
  <c r="M8" i="3"/>
  <c r="L8" i="3"/>
  <c r="K8" i="3"/>
  <c r="J8" i="3"/>
  <c r="I8" i="3"/>
  <c r="H8" i="3"/>
  <c r="Q7" i="3"/>
  <c r="P7" i="3"/>
  <c r="O7" i="3"/>
  <c r="N7" i="3"/>
  <c r="M7" i="3"/>
  <c r="L7" i="3"/>
  <c r="K7" i="3"/>
  <c r="J7" i="3"/>
  <c r="I7" i="3"/>
  <c r="H7" i="3"/>
  <c r="Q5" i="3"/>
  <c r="P5" i="3"/>
  <c r="O5" i="3"/>
  <c r="N5" i="3"/>
  <c r="M5" i="3"/>
  <c r="L5" i="3"/>
  <c r="K5" i="3"/>
  <c r="J5" i="3"/>
  <c r="I5" i="3"/>
  <c r="H5" i="3"/>
  <c r="Q4" i="3"/>
  <c r="P4" i="3"/>
  <c r="O4" i="3"/>
  <c r="N4" i="3"/>
  <c r="M4" i="3"/>
  <c r="L4" i="3"/>
  <c r="K4" i="3"/>
  <c r="J4" i="3"/>
  <c r="I4" i="3"/>
  <c r="H4" i="3"/>
  <c r="Q3" i="3"/>
  <c r="P3" i="3"/>
  <c r="O3" i="3"/>
  <c r="N3" i="3"/>
  <c r="M3" i="3"/>
  <c r="L3" i="3"/>
  <c r="K3" i="3"/>
  <c r="J3" i="3"/>
  <c r="I3" i="3"/>
  <c r="H3" i="3"/>
  <c r="Q2" i="3"/>
  <c r="P2" i="3"/>
  <c r="O2" i="3"/>
  <c r="N2" i="3"/>
  <c r="M2" i="3"/>
  <c r="L2" i="3"/>
  <c r="K2" i="3"/>
  <c r="J2" i="3"/>
  <c r="I2" i="3"/>
  <c r="H2" i="3"/>
  <c r="H4" i="1" l="1"/>
  <c r="I10" i="1" l="1"/>
  <c r="Q3" i="1"/>
  <c r="Q4" i="1"/>
  <c r="Q5" i="1"/>
  <c r="Q6" i="1"/>
  <c r="Q7" i="1"/>
  <c r="Q8" i="1"/>
  <c r="Q9" i="1"/>
  <c r="Q10" i="1"/>
  <c r="Q13" i="1"/>
  <c r="Q14" i="1"/>
  <c r="Q15" i="1"/>
  <c r="Q16" i="1"/>
  <c r="Q20" i="1"/>
  <c r="Q21" i="1"/>
  <c r="Q22" i="1"/>
  <c r="P3" i="1"/>
  <c r="P4" i="1"/>
  <c r="P5" i="1"/>
  <c r="P6" i="1"/>
  <c r="P7" i="1"/>
  <c r="P8" i="1"/>
  <c r="P9" i="1"/>
  <c r="P10" i="1"/>
  <c r="P13" i="1"/>
  <c r="P14" i="1"/>
  <c r="P15" i="1"/>
  <c r="P16" i="1"/>
  <c r="P20" i="1"/>
  <c r="P21" i="1"/>
  <c r="P22" i="1"/>
  <c r="O3" i="1"/>
  <c r="O4" i="1"/>
  <c r="O5" i="1"/>
  <c r="O6" i="1"/>
  <c r="O7" i="1"/>
  <c r="O8" i="1"/>
  <c r="O9" i="1"/>
  <c r="O10" i="1"/>
  <c r="O13" i="1"/>
  <c r="O14" i="1"/>
  <c r="O15" i="1"/>
  <c r="O16" i="1"/>
  <c r="O20" i="1"/>
  <c r="O21" i="1"/>
  <c r="O22" i="1"/>
  <c r="N3" i="1"/>
  <c r="N4" i="1"/>
  <c r="N5" i="1"/>
  <c r="N6" i="1"/>
  <c r="N7" i="1"/>
  <c r="N8" i="1"/>
  <c r="N9" i="1"/>
  <c r="N10" i="1"/>
  <c r="N13" i="1"/>
  <c r="N14" i="1"/>
  <c r="N15" i="1"/>
  <c r="N16" i="1"/>
  <c r="N20" i="1"/>
  <c r="N21" i="1"/>
  <c r="N22" i="1"/>
  <c r="M3" i="1"/>
  <c r="M4" i="1"/>
  <c r="M5" i="1"/>
  <c r="M6" i="1"/>
  <c r="M7" i="1"/>
  <c r="M8" i="1"/>
  <c r="M9" i="1"/>
  <c r="M10" i="1"/>
  <c r="M13" i="1"/>
  <c r="M14" i="1"/>
  <c r="M15" i="1"/>
  <c r="M16" i="1"/>
  <c r="M20" i="1"/>
  <c r="M21" i="1"/>
  <c r="M22" i="1"/>
  <c r="L3" i="1"/>
  <c r="L4" i="1"/>
  <c r="L5" i="1"/>
  <c r="L6" i="1"/>
  <c r="L7" i="1"/>
  <c r="L8" i="1"/>
  <c r="L9" i="1"/>
  <c r="L10" i="1"/>
  <c r="L13" i="1"/>
  <c r="L14" i="1"/>
  <c r="L15" i="1"/>
  <c r="L16" i="1"/>
  <c r="L20" i="1"/>
  <c r="L21" i="1"/>
  <c r="L22" i="1"/>
  <c r="K3" i="1"/>
  <c r="K4" i="1"/>
  <c r="K5" i="1"/>
  <c r="K6" i="1"/>
  <c r="K7" i="1"/>
  <c r="K8" i="1"/>
  <c r="K9" i="1"/>
  <c r="K10" i="1"/>
  <c r="K13" i="1"/>
  <c r="K14" i="1"/>
  <c r="K15" i="1"/>
  <c r="K16" i="1"/>
  <c r="K20" i="1"/>
  <c r="K21" i="1"/>
  <c r="K22" i="1"/>
  <c r="J3" i="1"/>
  <c r="J4" i="1"/>
  <c r="J5" i="1"/>
  <c r="J6" i="1"/>
  <c r="J7" i="1"/>
  <c r="J8" i="1"/>
  <c r="J9" i="1"/>
  <c r="J10" i="1"/>
  <c r="J13" i="1"/>
  <c r="J14" i="1"/>
  <c r="J15" i="1"/>
  <c r="J16" i="1"/>
  <c r="J20" i="1"/>
  <c r="J21" i="1"/>
  <c r="J22" i="1"/>
  <c r="I3" i="1"/>
  <c r="I4" i="1"/>
  <c r="I5" i="1"/>
  <c r="I6" i="1"/>
  <c r="I7" i="1"/>
  <c r="I8" i="1"/>
  <c r="I9" i="1"/>
  <c r="I13" i="1"/>
  <c r="I14" i="1"/>
  <c r="I15" i="1"/>
  <c r="I16" i="1"/>
  <c r="I20" i="1"/>
  <c r="I21" i="1"/>
  <c r="I22" i="1"/>
  <c r="H3" i="1"/>
  <c r="H5" i="1"/>
  <c r="H6" i="1"/>
  <c r="H7" i="1"/>
  <c r="H8" i="1"/>
  <c r="H9" i="1"/>
  <c r="H10" i="1"/>
  <c r="H13" i="1"/>
  <c r="H14" i="1"/>
  <c r="H15" i="1"/>
  <c r="H16" i="1"/>
  <c r="H20" i="1"/>
  <c r="H21" i="1"/>
  <c r="H22" i="1"/>
</calcChain>
</file>

<file path=xl/sharedStrings.xml><?xml version="1.0" encoding="utf-8"?>
<sst xmlns="http://schemas.openxmlformats.org/spreadsheetml/2006/main" count="572" uniqueCount="215">
  <si>
    <t>Sensitivity</t>
  </si>
  <si>
    <t>Specificity</t>
  </si>
  <si>
    <t>VPP_02</t>
  </si>
  <si>
    <t>VPP_05</t>
  </si>
  <si>
    <t>VPP_10</t>
  </si>
  <si>
    <t>VPP_20</t>
  </si>
  <si>
    <t>VPP_30</t>
  </si>
  <si>
    <t>VPN_02</t>
  </si>
  <si>
    <t>VPN_05</t>
  </si>
  <si>
    <t>VPN_10</t>
  </si>
  <si>
    <t>VPN_20</t>
  </si>
  <si>
    <t>VPN_30</t>
  </si>
  <si>
    <t>Nr. samples</t>
  </si>
  <si>
    <t>Getein test</t>
  </si>
  <si>
    <t>Wondfo test</t>
  </si>
  <si>
    <t>Stadlbauer et al</t>
  </si>
  <si>
    <t>Wei Yee Wan et al</t>
  </si>
  <si>
    <t>Quan-xin Long et al</t>
  </si>
  <si>
    <t>He-wei Jiang et al</t>
  </si>
  <si>
    <t>Bin Lou et al</t>
  </si>
  <si>
    <t>Khan et al</t>
  </si>
  <si>
    <t>Gao et al vedi REVIEW</t>
  </si>
  <si>
    <t>Pan et al vedi REVIEW</t>
  </si>
  <si>
    <t>To et al vedi REVIEW</t>
  </si>
  <si>
    <t>Xiao et al vedi REVIEW</t>
  </si>
  <si>
    <t>Zhao et al vedi REVIEW</t>
  </si>
  <si>
    <t>Haveli et al vedi REVIEW</t>
  </si>
  <si>
    <t>Lee et al vedi REVIEW</t>
  </si>
  <si>
    <t>Thevarajan et al vedi REVIEW</t>
  </si>
  <si>
    <t>EUROIMMUN</t>
  </si>
  <si>
    <t>Abcam  (Abs for ELISA)</t>
  </si>
  <si>
    <t>NA</t>
  </si>
  <si>
    <t>NOTE</t>
  </si>
  <si>
    <t>non si trova il manuale</t>
  </si>
  <si>
    <t>Abcam rapid test</t>
  </si>
  <si>
    <t>sembra stesso campione di AllTest</t>
  </si>
  <si>
    <t>Test used</t>
  </si>
  <si>
    <t>Antigen for detection</t>
  </si>
  <si>
    <t>Antibodies detected</t>
  </si>
  <si>
    <t>Sample</t>
  </si>
  <si>
    <t>SARS-CoV-2, not specified</t>
  </si>
  <si>
    <t>IgG and IgM</t>
  </si>
  <si>
    <t>Whole blood, serum, plasma</t>
  </si>
  <si>
    <t>Okba et al hanno testato le beta versions https://www.medrxiv.org/content/10.1101/2020.03.18.20038059v1.full.pdf</t>
  </si>
  <si>
    <t>ELISA</t>
  </si>
  <si>
    <t>S1 domain</t>
  </si>
  <si>
    <t>IgG and IgA</t>
  </si>
  <si>
    <t>LFIA</t>
  </si>
  <si>
    <t>IgG/IgM</t>
  </si>
  <si>
    <t>N protein</t>
  </si>
  <si>
    <t>IgM</t>
  </si>
  <si>
    <t>IgG</t>
  </si>
  <si>
    <t>RBD domain</t>
  </si>
  <si>
    <t>SARS-CoV ELISA and IIFT</t>
  </si>
  <si>
    <t>Total Ab (ELISA), IgG and IgM (IIFT)</t>
  </si>
  <si>
    <t>Serum</t>
  </si>
  <si>
    <t>MCLIA</t>
  </si>
  <si>
    <t>N and spike proteins</t>
  </si>
  <si>
    <t>Proteome microarray</t>
  </si>
  <si>
    <t>18 out of the 28 predicted SARS-CoV-2 proteins</t>
  </si>
  <si>
    <t>Total Ab, IgG, IgM (ELISA and LFIA), Total Ab, IgM (CMIA)</t>
  </si>
  <si>
    <t>Antigen microarray</t>
  </si>
  <si>
    <t>Coronaviruses antigens (provided by Sino Biological)</t>
  </si>
  <si>
    <t>RBD and whole spike protein</t>
  </si>
  <si>
    <t>PRIMA test</t>
  </si>
  <si>
    <t>SCREEN test</t>
  </si>
  <si>
    <t>LFIA (Zhuhai Livzon Diagnositic Inc.)</t>
  </si>
  <si>
    <t>EIA</t>
  </si>
  <si>
    <t>RBD and N proteins</t>
  </si>
  <si>
    <t>CLIA (Shenzhen Yahuilong Biotechnology Co., Ltd)</t>
  </si>
  <si>
    <t>Blood, not specified</t>
  </si>
  <si>
    <t>Total Ab, IgG and IgM</t>
  </si>
  <si>
    <t>Plasma</t>
  </si>
  <si>
    <t>Case report</t>
  </si>
  <si>
    <t>Immunofluorescence</t>
  </si>
  <si>
    <t>Whole virus on Vero cells</t>
  </si>
  <si>
    <t>serum</t>
  </si>
  <si>
    <t>LFIA (ALLTEST)</t>
  </si>
  <si>
    <t>Finecare W277</t>
  </si>
  <si>
    <t>manuale https://www.abcam.com/novel-coronavirus-igg-antibody-detection-kit-sars-cov-2-ab272243.html#top-706</t>
  </si>
  <si>
    <t>manuale https://www.abcam.com/novel-coronavirus-igg-antibody-detection-kit-sars-cov-2-ab272243.html#top-707</t>
  </si>
  <si>
    <t>estimates for: IgM/IgG</t>
  </si>
  <si>
    <t>IgM/IgG</t>
  </si>
  <si>
    <t>non si trova il manuale, richiede registrazione obbligatoria al sito</t>
  </si>
  <si>
    <t>Innovita Biological Technology</t>
  </si>
  <si>
    <t>Mammoth Biosciences</t>
  </si>
  <si>
    <t>non è per la detection degli anticorpi</t>
  </si>
  <si>
    <t>Snibe Diagnostic</t>
  </si>
  <si>
    <t>Sona Nanotech</t>
  </si>
  <si>
    <t xml:space="preserve">Biomerica Rapid POC IgM/IgG antibody test </t>
  </si>
  <si>
    <t>Biotime SARS-CoV-2 IgG/IgM kit</t>
  </si>
  <si>
    <t xml:space="preserve">Test name </t>
  </si>
  <si>
    <t>BioEasy Biotech</t>
  </si>
  <si>
    <t>http://en.bioeasy.com.tr/2019-novel-coronavirus-2019-ncov-ab-gica-rapid-test-kit/</t>
  </si>
  <si>
    <t>https://eaglebio.com/product/coronavirus-covid-19-igm-elisa-assay-kit/</t>
  </si>
  <si>
    <t>https://eaglebio.com/product/coronavirus-covid-19-igg-elisa-assay/</t>
  </si>
  <si>
    <t>http://img2.creative-diagnostics.com/pdf/DEIASL019.pdf</t>
  </si>
  <si>
    <t>https://static1.squarespace.com/static/52545951e4b021818110f9cf/t/5e83673f1f0a06307706ad70/1585669964035/KT-1032+IVD+CE+V7_.pdf</t>
  </si>
  <si>
    <t>non si trova manuale nel sito web, http://www.snibe.com/zh_en/en_newsView.aspx?id=576</t>
  </si>
  <si>
    <t>non si trova manuale nel sito web, http://www.innovita.com.cn/index.html</t>
  </si>
  <si>
    <t>Dachuan Lin et al (Darui Biotech CLIA)</t>
  </si>
  <si>
    <t>mancano i controlli</t>
  </si>
  <si>
    <t>Total Ab</t>
  </si>
  <si>
    <t>Premier Biotech</t>
  </si>
  <si>
    <t>Advaite</t>
  </si>
  <si>
    <t>Research use only (IVD), not approved for diagnostic use; https://advaite.com/pipeline/diagnostics/</t>
  </si>
  <si>
    <t>MayoClinic</t>
  </si>
  <si>
    <t>https://www.startribune.com/u-mayo-ready-covid-19-antibody-tests-in-minnesota/569233992/</t>
  </si>
  <si>
    <t>Guangdong Hecin-Scientific</t>
  </si>
  <si>
    <t>https://www.tandfonline.com/doi/full/10.1080/22221751.2020.1745095</t>
  </si>
  <si>
    <t>Usa kit commerciali</t>
  </si>
  <si>
    <t>MCLIA kit supplied by Bioscience/Axceed 260 Bioscience---&gt; non trovo il primo kit mentre il secondo penso non sia specifico per covid</t>
  </si>
  <si>
    <t>No test, usa proteome microarray</t>
  </si>
  <si>
    <t xml:space="preserve">  -  ELISA Ab (Beijing Wantai kit)</t>
  </si>
  <si>
    <t>Total antibody</t>
  </si>
  <si>
    <t xml:space="preserve">  -  CMIA-Ab (Xiamen InnoDx Biotech kit)</t>
  </si>
  <si>
    <t xml:space="preserve">  -  Combined</t>
  </si>
  <si>
    <t xml:space="preserve">  -  ELISA IgM (Beijing Wantai kit)</t>
  </si>
  <si>
    <t xml:space="preserve">  -  CMIA-IgM (Xiamen InnoDx Biotech kit)</t>
  </si>
  <si>
    <t xml:space="preserve">  -  ELISA IgG (Beijing Wantai kit)</t>
  </si>
  <si>
    <t>Usa kit già riportati</t>
  </si>
  <si>
    <t>usano test di Shenzhen Yahuilong Biotechnology</t>
  </si>
  <si>
    <t>non ci sono dati di sensitivity e specificity</t>
  </si>
  <si>
    <t>no test</t>
  </si>
  <si>
    <t>Spike protein</t>
  </si>
  <si>
    <t>CLIA</t>
  </si>
  <si>
    <t>CMIA</t>
  </si>
  <si>
    <t>Not found</t>
  </si>
  <si>
    <t>not found</t>
  </si>
  <si>
    <t>serum, plasma</t>
  </si>
  <si>
    <t>CLIA, ELISA, LFIA</t>
  </si>
  <si>
    <t>Eagle Biosciences IgM ELISA</t>
  </si>
  <si>
    <t>Eagle Biosciences IgG ELISA</t>
  </si>
  <si>
    <t>Whole virus lysate</t>
  </si>
  <si>
    <t>Creative Diagnostics IgG</t>
  </si>
  <si>
    <t>Epitope Diagnostic IgG</t>
  </si>
  <si>
    <t>Wanbing Liu et al (spike protein) IgG</t>
  </si>
  <si>
    <t>Wanbing Liu et al (spike protein) IgM</t>
  </si>
  <si>
    <t>Wanbing Liu et al (nucleocapsid) IgG</t>
  </si>
  <si>
    <t>Wanbing Liu et al (nucleocapsid) IgM</t>
  </si>
  <si>
    <t>Bin Lou et al. They use the following tests:</t>
  </si>
  <si>
    <t>Accuracy</t>
  </si>
  <si>
    <t>Finecare antibody test W276</t>
  </si>
  <si>
    <t>lateral flow, fluorescence immunoassay</t>
  </si>
  <si>
    <t>Cellex test</t>
  </si>
  <si>
    <t>AllTest</t>
  </si>
  <si>
    <t xml:space="preserve">  -  LFIA-Ab (Beijing Wantai kit)</t>
  </si>
  <si>
    <t xml:space="preserve">  -  LFIA-IgM (Beijing Wantai kit)</t>
  </si>
  <si>
    <t xml:space="preserve">  -  LFIA-IgG (Beijing Wantai kit)</t>
  </si>
  <si>
    <t xml:space="preserve">Acro Biotech JusCheck </t>
  </si>
  <si>
    <t>Biomedomics</t>
  </si>
  <si>
    <t>CTK Biotech</t>
  </si>
  <si>
    <t>manca nr campioni</t>
  </si>
  <si>
    <t xml:space="preserve">Liming Bio </t>
  </si>
  <si>
    <t>Jiangsu Medomics Medical Technologies</t>
  </si>
  <si>
    <t>https://onlinelibrary.wiley.com/doi/full/10.1002/jmv.25727</t>
  </si>
  <si>
    <t>Pharmact</t>
  </si>
  <si>
    <t>days 4-10 IgM</t>
  </si>
  <si>
    <t>https://pharmact-health.com/it/sars-cov-2-rapid-test/</t>
  </si>
  <si>
    <t>days 11-24 IgM</t>
  </si>
  <si>
    <t>days 11-24 IgG</t>
  </si>
  <si>
    <t>Genbody</t>
  </si>
  <si>
    <t>Days 1-6</t>
  </si>
  <si>
    <t>http://genbody.co.kr/bbs/board.php?bo_table=human01&amp;wr_id=38</t>
  </si>
  <si>
    <t>Day 7 onwards</t>
  </si>
  <si>
    <t>Sure Biotech (USA)</t>
  </si>
  <si>
    <t>Sensif Self (IN)</t>
  </si>
  <si>
    <t>Sul sito dati diversi dal file word https://sensingself.me/covid.php</t>
  </si>
  <si>
    <t xml:space="preserve">SD Biosensor (KR) </t>
  </si>
  <si>
    <t>after 7 days from the symptom onset</t>
  </si>
  <si>
    <t>Sul sito dati diversi dal file word http://sdbiosensor.com/xe/product/7662</t>
  </si>
  <si>
    <t>after 8 days from the symptom onset</t>
  </si>
  <si>
    <t>after 10 days from the symptom onset</t>
  </si>
  <si>
    <t>Dynamiker (CH)</t>
  </si>
  <si>
    <t>&gt;0.92</t>
  </si>
  <si>
    <t>Xiamen AmonMed Biotechnology</t>
  </si>
  <si>
    <t>0.951 (Kappa consistency analysis)</t>
  </si>
  <si>
    <t xml:space="preserve">0.873 (Kappa consistency analysis) </t>
  </si>
  <si>
    <t xml:space="preserve">0.909 (Kappa consistency analysis) </t>
  </si>
  <si>
    <t xml:space="preserve">Sugentech SGTi-flex </t>
  </si>
  <si>
    <t>Serum or plasma</t>
  </si>
  <si>
    <t>http://sugentech.com/products/products-view.php?ct=7&amp;target=32</t>
  </si>
  <si>
    <t xml:space="preserve">Zhejiang Orient Gene Biotech </t>
  </si>
  <si>
    <t>https://www.accesswire.com/579898/Aytu-BioScience-Secures-Exclusive-US-Distribution-Agreement-for-Coronavirus-2019-COVID-19-Point-of-Care-Rapid-Test</t>
  </si>
  <si>
    <t>ASSURANCE AB™ COVID-19 IgM/IgG Rapid Antibody Test</t>
  </si>
  <si>
    <t>Restricted to test laboratories and healthcare workers at the point of care</t>
  </si>
  <si>
    <t>Biolidics</t>
  </si>
  <si>
    <t>whole blood, serum, and plasma</t>
  </si>
  <si>
    <t>https://www.biolidics.com/2019-ncov-igg-igm-antibody-detection-kit</t>
  </si>
  <si>
    <t>Biotest RightSign</t>
  </si>
  <si>
    <t>http://en.biotests.com.cn/newsitem/278470281</t>
  </si>
  <si>
    <t>Sinocare</t>
  </si>
  <si>
    <t>IgG+IgM</t>
  </si>
  <si>
    <t>https://www.sinocareintl.com/Point-of-care-testing/sars-cov-2-antibody-test-strip</t>
  </si>
  <si>
    <t>Shenzhen Yhlo Biotech IgG solution</t>
  </si>
  <si>
    <t>&gt;0.95</t>
  </si>
  <si>
    <t xml:space="preserve">Serum </t>
  </si>
  <si>
    <t>https://www.amp-asbach.de/index_files/flyer_cov2.pdf</t>
  </si>
  <si>
    <t>Shenzhen Yhlo Biotech IgM solution</t>
  </si>
  <si>
    <t>&gt;0.90</t>
  </si>
  <si>
    <t>Beijing Wantai Ab ELISA test</t>
  </si>
  <si>
    <t>Total antibodies</t>
  </si>
  <si>
    <t>http://www.dbaitalia.it/newsletter/sars-cov-2_ab_elisa_v1-ce_ifu.pdf</t>
  </si>
  <si>
    <t>Beijing Wantai IgM ELISA test</t>
  </si>
  <si>
    <t>http://www.dbaitalia.it/newsletter/sars-cov-2_igm_elisa_v1-ce_ifu.pdf</t>
  </si>
  <si>
    <t>Creative Diagnostics total antibody</t>
  </si>
  <si>
    <t>http://img2.creative-diagnostics.com/pdf/DEIASL024.pdf</t>
  </si>
  <si>
    <t>Ray Biotech - Finger Prick IgM</t>
  </si>
  <si>
    <t>whole blood</t>
  </si>
  <si>
    <t>Ray Biotech - Finger Prick IgG</t>
  </si>
  <si>
    <t>Ray Biotech IgM</t>
  </si>
  <si>
    <t>whole bood and serum</t>
  </si>
  <si>
    <t>Ray Biotech IgG</t>
  </si>
  <si>
    <t>Epitope Diagnostic IgM</t>
  </si>
  <si>
    <t>https://static1.squarespace.com/static/52545951e4b021818110f9cf/t/5e83679f6894db46dd9207a6/1585670061397/KT-1033+IVD+CE+V6.pdf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</si>
</sst>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3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3" borderId="0" xfId="0" applyFill="1" applyAlignment="1">
      <alignment horizontal="left" vertical="center"/>
    </xf>
    <xf numFmtId="0" fontId="0" fillId="0" borderId="1" xfId="0" applyFill="1" applyBorder="1"/>
    <xf numFmtId="0" fontId="0" fillId="0" borderId="4" xfId="0" applyBorder="1"/>
    <xf numFmtId="0" fontId="0" fillId="0" borderId="9" xfId="0" applyBorder="1"/>
    <xf numFmtId="0" fontId="0" fillId="0" borderId="11" xfId="0" applyBorder="1"/>
    <xf numFmtId="0" fontId="0" fillId="2" borderId="1" xfId="0" applyFill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0" fillId="0" borderId="6" xfId="0" applyFill="1" applyBorder="1"/>
    <xf numFmtId="0" fontId="2" fillId="0" borderId="14" xfId="1" applyBorder="1"/>
    <xf numFmtId="0" fontId="2" fillId="0" borderId="24" xfId="1" applyBorder="1"/>
    <xf numFmtId="0" fontId="2" fillId="0" borderId="22" xfId="1" applyBorder="1"/>
    <xf numFmtId="0" fontId="0" fillId="0" borderId="6" xfId="0" applyBorder="1"/>
    <xf numFmtId="0" fontId="0" fillId="0" borderId="12" xfId="0" applyBorder="1" applyAlignment="1">
      <alignment vertical="top"/>
    </xf>
    <xf numFmtId="0" fontId="0" fillId="0" borderId="13" xfId="0" applyBorder="1" applyAlignment="1">
      <alignment vertical="center"/>
    </xf>
    <xf numFmtId="0" fontId="0" fillId="0" borderId="16" xfId="0" applyFill="1" applyBorder="1"/>
    <xf numFmtId="0" fontId="0" fillId="0" borderId="16" xfId="0" applyBorder="1" applyAlignment="1">
      <alignment vertical="center"/>
    </xf>
    <xf numFmtId="0" fontId="0" fillId="0" borderId="13" xfId="0" applyFill="1" applyBorder="1"/>
    <xf numFmtId="0" fontId="0" fillId="0" borderId="14" xfId="0" applyFill="1" applyBorder="1"/>
    <xf numFmtId="0" fontId="0" fillId="0" borderId="23" xfId="0" applyBorder="1" applyAlignment="1">
      <alignment vertical="top"/>
    </xf>
    <xf numFmtId="0" fontId="0" fillId="0" borderId="18" xfId="0" applyFill="1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0" fillId="0" borderId="19" xfId="0" applyBorder="1" applyAlignment="1">
      <alignment vertical="center"/>
    </xf>
    <xf numFmtId="0" fontId="0" fillId="0" borderId="27" xfId="0" applyBorder="1"/>
    <xf numFmtId="0" fontId="0" fillId="0" borderId="13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3" fillId="0" borderId="1" xfId="1" applyFont="1" applyBorder="1"/>
    <xf numFmtId="0" fontId="3" fillId="3" borderId="25" xfId="1" applyFont="1" applyFill="1" applyBorder="1"/>
    <xf numFmtId="0" fontId="0" fillId="3" borderId="25" xfId="0" applyFill="1" applyBorder="1"/>
    <xf numFmtId="0" fontId="0" fillId="0" borderId="12" xfId="0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6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8" xfId="0" applyFill="1" applyBorder="1"/>
    <xf numFmtId="0" fontId="0" fillId="4" borderId="9" xfId="0" applyFill="1" applyBorder="1"/>
    <xf numFmtId="0" fontId="3" fillId="0" borderId="12" xfId="1" applyFont="1" applyBorder="1"/>
    <xf numFmtId="0" fontId="3" fillId="0" borderId="13" xfId="1" applyFont="1" applyBorder="1"/>
    <xf numFmtId="0" fontId="4" fillId="0" borderId="13" xfId="0" applyFont="1" applyBorder="1"/>
    <xf numFmtId="0" fontId="0" fillId="0" borderId="10" xfId="0" applyBorder="1" applyAlignment="1">
      <alignment horizontal="left" vertical="center"/>
    </xf>
    <xf numFmtId="2" fontId="0" fillId="0" borderId="1" xfId="0" applyNumberFormat="1" applyBorder="1"/>
    <xf numFmtId="2" fontId="0" fillId="0" borderId="10" xfId="0" applyNumberFormat="1" applyBorder="1"/>
    <xf numFmtId="2" fontId="0" fillId="0" borderId="3" xfId="0" applyNumberFormat="1" applyBorder="1"/>
    <xf numFmtId="2" fontId="0" fillId="0" borderId="8" xfId="0" applyNumberFormat="1" applyBorder="1"/>
    <xf numFmtId="2" fontId="0" fillId="0" borderId="13" xfId="0" applyNumberFormat="1" applyBorder="1"/>
    <xf numFmtId="2" fontId="0" fillId="0" borderId="19" xfId="0" applyNumberFormat="1" applyBorder="1"/>
    <xf numFmtId="2" fontId="0" fillId="0" borderId="16" xfId="0" applyNumberFormat="1" applyBorder="1"/>
    <xf numFmtId="2" fontId="0" fillId="0" borderId="18" xfId="0" applyNumberFormat="1" applyBorder="1"/>
    <xf numFmtId="0" fontId="3" fillId="0" borderId="0" xfId="1" applyFont="1"/>
    <xf numFmtId="0" fontId="0" fillId="0" borderId="25" xfId="0" applyBorder="1"/>
    <xf numFmtId="2" fontId="0" fillId="0" borderId="25" xfId="0" applyNumberFormat="1" applyBorder="1"/>
    <xf numFmtId="0" fontId="2" fillId="0" borderId="30" xfId="1" applyBorder="1"/>
    <xf numFmtId="0" fontId="2" fillId="0" borderId="6" xfId="1" applyBorder="1"/>
    <xf numFmtId="0" fontId="2" fillId="0" borderId="11" xfId="1" applyBorder="1"/>
    <xf numFmtId="0" fontId="2" fillId="0" borderId="4" xfId="1" applyBorder="1"/>
    <xf numFmtId="0" fontId="0" fillId="0" borderId="3" xfId="0" applyFill="1" applyBorder="1"/>
    <xf numFmtId="0" fontId="0" fillId="0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6" xfId="0" applyFill="1" applyBorder="1"/>
    <xf numFmtId="2" fontId="0" fillId="0" borderId="3" xfId="0" applyNumberFormat="1" applyFill="1" applyBorder="1"/>
    <xf numFmtId="0" fontId="0" fillId="0" borderId="4" xfId="0" applyFill="1" applyBorder="1"/>
    <xf numFmtId="2" fontId="0" fillId="0" borderId="1" xfId="0" applyNumberFormat="1" applyFill="1" applyBorder="1"/>
    <xf numFmtId="2" fontId="0" fillId="0" borderId="10" xfId="0" applyNumberFormat="1" applyFill="1" applyBorder="1"/>
    <xf numFmtId="0" fontId="0" fillId="0" borderId="11" xfId="0" applyFill="1" applyBorder="1"/>
    <xf numFmtId="2" fontId="0" fillId="0" borderId="21" xfId="0" applyNumberFormat="1" applyBorder="1"/>
    <xf numFmtId="0" fontId="0" fillId="0" borderId="22" xfId="0" applyBorder="1"/>
    <xf numFmtId="0" fontId="0" fillId="0" borderId="32" xfId="0" applyBorder="1"/>
    <xf numFmtId="0" fontId="0" fillId="0" borderId="33" xfId="0" applyBorder="1"/>
    <xf numFmtId="2" fontId="0" fillId="0" borderId="33" xfId="0" applyNumberFormat="1" applyBorder="1"/>
    <xf numFmtId="0" fontId="0" fillId="0" borderId="33" xfId="0" applyFill="1" applyBorder="1"/>
    <xf numFmtId="0" fontId="2" fillId="0" borderId="34" xfId="1" applyBorder="1"/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26" xfId="0" applyBorder="1" applyAlignment="1">
      <alignment vertical="top"/>
    </xf>
    <xf numFmtId="0" fontId="2" fillId="0" borderId="27" xfId="1" applyBorder="1"/>
    <xf numFmtId="0" fontId="0" fillId="0" borderId="19" xfId="0" applyBorder="1" applyAlignment="1"/>
    <xf numFmtId="0" fontId="0" fillId="0" borderId="13" xfId="0" applyBorder="1" applyAlignment="1"/>
    <xf numFmtId="0" fontId="0" fillId="0" borderId="15" xfId="0" applyFill="1" applyBorder="1" applyAlignment="1">
      <alignment vertical="top"/>
    </xf>
    <xf numFmtId="2" fontId="0" fillId="0" borderId="16" xfId="0" applyNumberFormat="1" applyFill="1" applyBorder="1"/>
    <xf numFmtId="0" fontId="0" fillId="0" borderId="17" xfId="0" applyFill="1" applyBorder="1"/>
    <xf numFmtId="0" fontId="0" fillId="0" borderId="12" xfId="0" applyFill="1" applyBorder="1" applyAlignment="1">
      <alignment vertical="top"/>
    </xf>
    <xf numFmtId="2" fontId="0" fillId="0" borderId="13" xfId="0" applyNumberFormat="1" applyFill="1" applyBorder="1"/>
    <xf numFmtId="0" fontId="1" fillId="0" borderId="0" xfId="0" applyFont="1" applyBorder="1"/>
    <xf numFmtId="0" fontId="0" fillId="0" borderId="0" xfId="0" applyBorder="1"/>
    <xf numFmtId="0" fontId="3" fillId="0" borderId="0" xfId="1" applyFont="1" applyBorder="1"/>
    <xf numFmtId="0" fontId="0" fillId="0" borderId="0" xfId="0" applyBorder="1" applyAlignment="1">
      <alignment horizontal="left" vertical="center"/>
    </xf>
    <xf numFmtId="2" fontId="0" fillId="0" borderId="0" xfId="0" applyNumberFormat="1" applyBorder="1"/>
    <xf numFmtId="0" fontId="3" fillId="0" borderId="0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3" fillId="0" borderId="0" xfId="1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2" fillId="0" borderId="0" xfId="1" applyBorder="1"/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3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31" xfId="0" applyBorder="1" applyAlignment="1">
      <alignment horizontal="left" vertical="top"/>
    </xf>
    <xf numFmtId="0" fontId="0" fillId="0" borderId="23" xfId="0" applyBorder="1" applyAlignment="1">
      <alignment horizontal="left" vertical="center"/>
    </xf>
    <xf numFmtId="0" fontId="0" fillId="0" borderId="2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4" borderId="23" xfId="0" applyFill="1" applyBorder="1" applyAlignment="1">
      <alignment horizontal="left" vertical="top"/>
    </xf>
    <xf numFmtId="0" fontId="0" fillId="4" borderId="26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top"/>
    </xf>
    <xf numFmtId="0" fontId="0" fillId="4" borderId="19" xfId="0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mg2.creative-diagnostics.com/pdf/DEIASL019.pdf" TargetMode="External"/><Relationship Id="rId1" Type="http://schemas.openxmlformats.org/officeDocument/2006/relationships/hyperlink" Target="https://static1.squarespace.com/static/52545951e4b021818110f9cf/t/5e83673f1f0a06307706ad70/1585669964035/KT-1032+IVD+CE+V7_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nocareintl.com/Point-of-care-testing/sars-cov-2-antibody-test-strip" TargetMode="External"/><Relationship Id="rId3" Type="http://schemas.openxmlformats.org/officeDocument/2006/relationships/hyperlink" Target="http://genbody.co.kr/bbs/board.php?bo_table=human01&amp;wr_id=38" TargetMode="External"/><Relationship Id="rId7" Type="http://schemas.openxmlformats.org/officeDocument/2006/relationships/hyperlink" Target="http://en.biotests.com.cn/newsitem/278470281" TargetMode="External"/><Relationship Id="rId12" Type="http://schemas.openxmlformats.org/officeDocument/2006/relationships/hyperlink" Target="https://static1.squarespace.com/static/52545951e4b021818110f9cf/t/5e83679f6894db46dd9207a6/1585670061397/KT-1033+IVD+CE+V6.pdf" TargetMode="External"/><Relationship Id="rId2" Type="http://schemas.openxmlformats.org/officeDocument/2006/relationships/hyperlink" Target="https://onlinelibrary.wiley.com/doi/full/10.1002/jmv.25727" TargetMode="External"/><Relationship Id="rId1" Type="http://schemas.openxmlformats.org/officeDocument/2006/relationships/hyperlink" Target="https://pharmact-health.com/it/sars-cov-2-rapid-test/" TargetMode="External"/><Relationship Id="rId6" Type="http://schemas.openxmlformats.org/officeDocument/2006/relationships/hyperlink" Target="https://www.biolidics.com/2019-ncov-igg-igm-antibody-detection-kit" TargetMode="External"/><Relationship Id="rId11" Type="http://schemas.openxmlformats.org/officeDocument/2006/relationships/hyperlink" Target="http://img2.creative-diagnostics.com/pdf/DEIASL024.pdf" TargetMode="External"/><Relationship Id="rId5" Type="http://schemas.openxmlformats.org/officeDocument/2006/relationships/hyperlink" Target="https://www.accesswire.com/579898/Aytu-BioScience-Secures-Exclusive-US-Distribution-Agreement-for-Coronavirus-2019-COVID-19-Point-of-Care-Rapid-Test" TargetMode="External"/><Relationship Id="rId10" Type="http://schemas.openxmlformats.org/officeDocument/2006/relationships/hyperlink" Target="http://www.dbaitalia.it/newsletter/sars-cov-2_ab_elisa_v1-ce_ifu.pdf" TargetMode="External"/><Relationship Id="rId4" Type="http://schemas.openxmlformats.org/officeDocument/2006/relationships/hyperlink" Target="http://sugentech.com/products/products-view.php?ct=7&amp;target=32" TargetMode="External"/><Relationship Id="rId9" Type="http://schemas.openxmlformats.org/officeDocument/2006/relationships/hyperlink" Target="https://www.amp-asbach.de/index_files/flyer_cov2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n.bioeasy.com.tr/2019-novel-coronavirus-2019-ncov-ab-gica-rapid-test-kit/" TargetMode="External"/><Relationship Id="rId2" Type="http://schemas.openxmlformats.org/officeDocument/2006/relationships/hyperlink" Target="https://eaglebio.com/product/coronavirus-covid-19-igg-elisa-assay/" TargetMode="External"/><Relationship Id="rId1" Type="http://schemas.openxmlformats.org/officeDocument/2006/relationships/hyperlink" Target="https://eaglebio.com/product/coronavirus-covid-19-igm-elisa-assay-kit/" TargetMode="External"/><Relationship Id="rId5" Type="http://schemas.openxmlformats.org/officeDocument/2006/relationships/hyperlink" Target="https://www.tandfonline.com/doi/full/10.1080/22221751.2020.1745095" TargetMode="External"/><Relationship Id="rId4" Type="http://schemas.openxmlformats.org/officeDocument/2006/relationships/hyperlink" Target="https://www.startribune.com/u-mayo-ready-covid-19-antibody-tests-in-minnesota/56923399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pane xSplit="1" topLeftCell="B1" activePane="topRight" state="frozen"/>
      <selection pane="topRight" activeCell="A8" sqref="A8"/>
    </sheetView>
  </sheetViews>
  <sheetFormatPr defaultColWidth="8.85546875" defaultRowHeight="15" x14ac:dyDescent="0.25"/>
  <cols>
    <col min="1" max="1" width="44.42578125" style="111" customWidth="1"/>
    <col min="2" max="2" width="20.85546875" style="111" customWidth="1"/>
    <col min="3" max="3" width="20.140625" style="111" customWidth="1"/>
    <col min="4" max="4" width="9.42578125" style="111" customWidth="1"/>
    <col min="5" max="5" width="10.85546875" style="111" customWidth="1"/>
    <col min="6" max="6" width="12.5703125" style="111" customWidth="1"/>
    <col min="7" max="7" width="9.85546875" style="111" customWidth="1"/>
    <col min="8" max="8" width="8.5703125" style="111" customWidth="1"/>
    <col min="9" max="9" width="11.42578125" style="111" customWidth="1"/>
    <col min="10" max="12" width="12.5703125" style="111" bestFit="1" customWidth="1"/>
    <col min="13" max="13" width="7.140625" style="111" customWidth="1"/>
    <col min="14" max="14" width="7.5703125" style="111" customWidth="1"/>
    <col min="15" max="15" width="8" style="111" customWidth="1"/>
    <col min="16" max="16" width="7.5703125" style="111" customWidth="1"/>
    <col min="17" max="17" width="8.42578125" style="111" customWidth="1"/>
    <col min="18" max="18" width="18.5703125" style="111" customWidth="1"/>
    <col min="19" max="19" width="25.42578125" style="111" customWidth="1"/>
    <col min="20" max="20" width="15.85546875" style="111" customWidth="1"/>
    <col min="21" max="21" width="100" style="111" bestFit="1" customWidth="1"/>
    <col min="22" max="22" width="12.85546875" style="111" customWidth="1"/>
    <col min="23" max="16384" width="8.85546875" style="111"/>
  </cols>
  <sheetData>
    <row r="1" spans="1:22" x14ac:dyDescent="0.25">
      <c r="A1" s="110" t="s">
        <v>91</v>
      </c>
      <c r="B1" s="110" t="s">
        <v>81</v>
      </c>
      <c r="C1" s="110" t="s">
        <v>38</v>
      </c>
      <c r="D1" s="110" t="s">
        <v>12</v>
      </c>
      <c r="E1" s="110" t="s">
        <v>0</v>
      </c>
      <c r="F1" s="110" t="s">
        <v>1</v>
      </c>
      <c r="G1" s="110" t="s">
        <v>141</v>
      </c>
      <c r="H1" s="110" t="s">
        <v>2</v>
      </c>
      <c r="I1" s="110" t="s">
        <v>3</v>
      </c>
      <c r="J1" s="110" t="s">
        <v>4</v>
      </c>
      <c r="K1" s="110" t="s">
        <v>5</v>
      </c>
      <c r="L1" s="110" t="s">
        <v>6</v>
      </c>
      <c r="M1" s="110" t="s">
        <v>7</v>
      </c>
      <c r="N1" s="110" t="s">
        <v>8</v>
      </c>
      <c r="O1" s="110" t="s">
        <v>9</v>
      </c>
      <c r="P1" s="110" t="s">
        <v>10</v>
      </c>
      <c r="Q1" s="110" t="s">
        <v>11</v>
      </c>
      <c r="R1" s="110" t="s">
        <v>36</v>
      </c>
      <c r="S1" s="110" t="s">
        <v>37</v>
      </c>
      <c r="T1" s="110" t="s">
        <v>39</v>
      </c>
      <c r="U1" s="110" t="s">
        <v>32</v>
      </c>
      <c r="V1" s="110"/>
    </row>
    <row r="2" spans="1:22" ht="15.75" customHeight="1" x14ac:dyDescent="0.25">
      <c r="A2" s="112" t="s">
        <v>140</v>
      </c>
      <c r="C2" s="113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3"/>
      <c r="S2" s="113"/>
      <c r="T2" s="113"/>
    </row>
    <row r="3" spans="1:22" x14ac:dyDescent="0.25">
      <c r="A3" s="115" t="s">
        <v>113</v>
      </c>
      <c r="B3" s="112"/>
      <c r="C3" s="111" t="s">
        <v>114</v>
      </c>
      <c r="D3" s="111">
        <v>380</v>
      </c>
      <c r="E3" s="114">
        <v>0.97499999999999998</v>
      </c>
      <c r="F3" s="114">
        <v>1</v>
      </c>
      <c r="G3" s="114"/>
      <c r="H3" s="114">
        <f t="shared" ref="H3:H16" si="0">(0.02*E3)/(0.02*E3+(1-0.02)*(1-F3))</f>
        <v>1</v>
      </c>
      <c r="I3" s="114">
        <f t="shared" ref="I3:I16" si="1">(0.05*E3)/(0.05*E3+(1-0.05)*(1-F3))</f>
        <v>1</v>
      </c>
      <c r="J3" s="114">
        <f t="shared" ref="J3:J16" si="2">(0.1*E3)/(0.1*E3+(1-0.1)*(1-F3))</f>
        <v>1</v>
      </c>
      <c r="K3" s="114">
        <f t="shared" ref="K3:K16" si="3">(0.2*E3)/(0.2*E3+(1-0.2)*(1-F3))</f>
        <v>1</v>
      </c>
      <c r="L3" s="114">
        <f t="shared" ref="L3:L16" si="4">(0.3*E3)/(0.3*E3+(1-0.3)*(1-F3))</f>
        <v>1</v>
      </c>
      <c r="M3" s="114">
        <f t="shared" ref="M3:M16" si="5">((1-0.02)*F3)/((1-0.02)*F3+(0.02)*(1-E3))</f>
        <v>0.99949005609382968</v>
      </c>
      <c r="N3" s="114">
        <f t="shared" ref="N3:N16" si="6">((1-0.05)*F3)/((1-0.05)*F3+(0.05)*(1-E3))</f>
        <v>0.99868593955321949</v>
      </c>
      <c r="O3" s="114">
        <f t="shared" ref="O3:O16" si="7">((1-0.1)*F3)/((1-0.1)*F3+(0.1)*(1-E3))</f>
        <v>0.99722991689750684</v>
      </c>
      <c r="P3" s="114">
        <f t="shared" ref="P3:P16" si="8">((1-0.2)*F3)/((1-0.2)*F3+(0.2)*(1-E3))</f>
        <v>0.99378881987577639</v>
      </c>
      <c r="Q3" s="114">
        <f t="shared" ref="Q3:Q16" si="9">((1-0.3)*F3)/((1-0.3)*F3+(0.3)*(1-E3))</f>
        <v>0.98939929328621901</v>
      </c>
      <c r="R3" s="111" t="s">
        <v>44</v>
      </c>
      <c r="S3" s="125" t="s">
        <v>52</v>
      </c>
      <c r="T3" s="123" t="s">
        <v>55</v>
      </c>
    </row>
    <row r="4" spans="1:22" x14ac:dyDescent="0.25">
      <c r="A4" s="115" t="s">
        <v>115</v>
      </c>
      <c r="B4" s="112"/>
      <c r="C4" s="111" t="s">
        <v>114</v>
      </c>
      <c r="D4" s="111">
        <v>380</v>
      </c>
      <c r="E4" s="114">
        <v>0.96299999999999997</v>
      </c>
      <c r="F4" s="114">
        <v>0.99299999999999999</v>
      </c>
      <c r="G4" s="114"/>
      <c r="H4" s="114">
        <f>(0.02*E4)/(0.02*E4+(1-0.02)*(1-F4))</f>
        <v>0.73736600306278699</v>
      </c>
      <c r="I4" s="114">
        <f t="shared" si="1"/>
        <v>0.87864963503649629</v>
      </c>
      <c r="J4" s="114">
        <f t="shared" si="2"/>
        <v>0.93859649122807021</v>
      </c>
      <c r="K4" s="114">
        <f t="shared" si="3"/>
        <v>0.97174571140262367</v>
      </c>
      <c r="L4" s="114">
        <f t="shared" si="4"/>
        <v>0.98332198774676649</v>
      </c>
      <c r="M4" s="114">
        <f t="shared" si="5"/>
        <v>0.99924015279089828</v>
      </c>
      <c r="N4" s="114">
        <f t="shared" si="6"/>
        <v>0.99804274227676681</v>
      </c>
      <c r="O4" s="114">
        <f t="shared" si="7"/>
        <v>0.99587697793626029</v>
      </c>
      <c r="P4" s="114">
        <f t="shared" si="8"/>
        <v>0.99077076577700174</v>
      </c>
      <c r="Q4" s="114">
        <f t="shared" si="9"/>
        <v>0.98428207306711979</v>
      </c>
      <c r="R4" s="111" t="s">
        <v>126</v>
      </c>
      <c r="S4" s="125"/>
      <c r="T4" s="123"/>
    </row>
    <row r="5" spans="1:22" x14ac:dyDescent="0.25">
      <c r="A5" s="115" t="s">
        <v>116</v>
      </c>
      <c r="B5" s="112"/>
      <c r="C5" s="111" t="s">
        <v>114</v>
      </c>
      <c r="D5" s="111">
        <v>380</v>
      </c>
      <c r="E5" s="114">
        <v>0.98799999999999999</v>
      </c>
      <c r="F5" s="114">
        <v>0.94299999999999995</v>
      </c>
      <c r="G5" s="114"/>
      <c r="H5" s="114">
        <f t="shared" si="0"/>
        <v>0.26130653266331644</v>
      </c>
      <c r="I5" s="114">
        <f t="shared" si="1"/>
        <v>0.47706422018348604</v>
      </c>
      <c r="J5" s="114">
        <f t="shared" si="2"/>
        <v>0.65822784810126567</v>
      </c>
      <c r="K5" s="114">
        <f t="shared" si="3"/>
        <v>0.81249999999999989</v>
      </c>
      <c r="L5" s="114">
        <f t="shared" si="4"/>
        <v>0.8813559322033897</v>
      </c>
      <c r="M5" s="114">
        <f t="shared" si="5"/>
        <v>0.99974036651593501</v>
      </c>
      <c r="N5" s="114">
        <f t="shared" si="6"/>
        <v>0.99933069329020019</v>
      </c>
      <c r="O5" s="114">
        <f t="shared" si="7"/>
        <v>0.99858806918460996</v>
      </c>
      <c r="P5" s="114">
        <f t="shared" si="8"/>
        <v>0.99682875264270621</v>
      </c>
      <c r="Q5" s="114">
        <f t="shared" si="9"/>
        <v>0.99457586258851882</v>
      </c>
      <c r="R5" s="116"/>
      <c r="S5" s="116"/>
      <c r="T5" s="123"/>
      <c r="U5" s="116"/>
    </row>
    <row r="6" spans="1:22" x14ac:dyDescent="0.25">
      <c r="A6" s="115" t="s">
        <v>117</v>
      </c>
      <c r="B6" s="111" t="s">
        <v>50</v>
      </c>
      <c r="D6" s="111">
        <v>380</v>
      </c>
      <c r="E6" s="114">
        <v>0.92500000000000004</v>
      </c>
      <c r="F6" s="114">
        <v>1</v>
      </c>
      <c r="G6" s="114"/>
      <c r="H6" s="114">
        <f t="shared" si="0"/>
        <v>1</v>
      </c>
      <c r="I6" s="114">
        <f t="shared" si="1"/>
        <v>1</v>
      </c>
      <c r="J6" s="114">
        <f t="shared" si="2"/>
        <v>1</v>
      </c>
      <c r="K6" s="114">
        <f t="shared" si="3"/>
        <v>1</v>
      </c>
      <c r="L6" s="114">
        <f t="shared" si="4"/>
        <v>1</v>
      </c>
      <c r="M6" s="114">
        <f t="shared" si="5"/>
        <v>0.99847172694854824</v>
      </c>
      <c r="N6" s="114">
        <f t="shared" si="6"/>
        <v>0.99606815203145471</v>
      </c>
      <c r="O6" s="114">
        <f t="shared" si="7"/>
        <v>0.99173553719008267</v>
      </c>
      <c r="P6" s="114">
        <f t="shared" si="8"/>
        <v>0.98159509202453987</v>
      </c>
      <c r="Q6" s="114">
        <f t="shared" si="9"/>
        <v>0.96885813148788935</v>
      </c>
      <c r="R6" s="116" t="s">
        <v>44</v>
      </c>
      <c r="S6" s="124" t="s">
        <v>52</v>
      </c>
      <c r="T6" s="123"/>
      <c r="U6" s="116"/>
    </row>
    <row r="7" spans="1:22" x14ac:dyDescent="0.25">
      <c r="A7" s="115" t="s">
        <v>118</v>
      </c>
      <c r="B7" s="111" t="s">
        <v>50</v>
      </c>
      <c r="D7" s="111">
        <v>380</v>
      </c>
      <c r="E7" s="114">
        <v>0.86299999999999999</v>
      </c>
      <c r="F7" s="114">
        <v>0.99299999999999999</v>
      </c>
      <c r="G7" s="114"/>
      <c r="H7" s="114">
        <f t="shared" si="0"/>
        <v>0.71558872305140953</v>
      </c>
      <c r="I7" s="114">
        <f t="shared" si="1"/>
        <v>0.86646586345381515</v>
      </c>
      <c r="J7" s="114">
        <f t="shared" si="2"/>
        <v>0.93196544276457882</v>
      </c>
      <c r="K7" s="114">
        <f t="shared" si="3"/>
        <v>0.96857463524130194</v>
      </c>
      <c r="L7" s="114">
        <f t="shared" si="4"/>
        <v>0.9814253222137983</v>
      </c>
      <c r="M7" s="114">
        <f t="shared" si="5"/>
        <v>0.99719227773906627</v>
      </c>
      <c r="N7" s="114">
        <f t="shared" si="6"/>
        <v>0.99279099137023785</v>
      </c>
      <c r="O7" s="114">
        <f t="shared" si="7"/>
        <v>0.984901917566674</v>
      </c>
      <c r="P7" s="114">
        <f t="shared" si="8"/>
        <v>0.96665855439279635</v>
      </c>
      <c r="Q7" s="114">
        <f t="shared" si="9"/>
        <v>0.94417277913610431</v>
      </c>
      <c r="R7" s="116" t="s">
        <v>126</v>
      </c>
      <c r="S7" s="124"/>
      <c r="T7" s="123"/>
      <c r="U7" s="116"/>
    </row>
    <row r="8" spans="1:22" x14ac:dyDescent="0.25">
      <c r="A8" s="115" t="s">
        <v>116</v>
      </c>
      <c r="B8" s="111" t="s">
        <v>50</v>
      </c>
      <c r="D8" s="111">
        <v>380</v>
      </c>
      <c r="E8" s="114">
        <v>0.93799999999999994</v>
      </c>
      <c r="F8" s="114">
        <v>0.97099999999999997</v>
      </c>
      <c r="G8" s="114"/>
      <c r="H8" s="114">
        <f t="shared" si="0"/>
        <v>0.39762611275964366</v>
      </c>
      <c r="I8" s="114">
        <f t="shared" si="1"/>
        <v>0.62995298858294135</v>
      </c>
      <c r="J8" s="114">
        <f t="shared" si="2"/>
        <v>0.7823185988323601</v>
      </c>
      <c r="K8" s="114">
        <f t="shared" si="3"/>
        <v>0.88994307400379491</v>
      </c>
      <c r="L8" s="114">
        <f t="shared" si="4"/>
        <v>0.93271461716937343</v>
      </c>
      <c r="M8" s="114">
        <f t="shared" si="5"/>
        <v>0.99869859994542509</v>
      </c>
      <c r="N8" s="114">
        <f t="shared" si="6"/>
        <v>0.9966506401599049</v>
      </c>
      <c r="O8" s="114">
        <f t="shared" si="7"/>
        <v>0.99295534598341095</v>
      </c>
      <c r="P8" s="114">
        <f t="shared" si="8"/>
        <v>0.98428788646730869</v>
      </c>
      <c r="Q8" s="114">
        <f t="shared" si="9"/>
        <v>0.97336388371759985</v>
      </c>
      <c r="R8" s="116"/>
      <c r="S8" s="116"/>
      <c r="T8" s="123"/>
      <c r="U8" s="116"/>
    </row>
    <row r="9" spans="1:22" x14ac:dyDescent="0.25">
      <c r="A9" s="115" t="s">
        <v>119</v>
      </c>
      <c r="B9" s="111" t="s">
        <v>51</v>
      </c>
      <c r="D9" s="111">
        <v>380</v>
      </c>
      <c r="E9" s="114">
        <v>0.88800000000000001</v>
      </c>
      <c r="F9" s="114">
        <v>1</v>
      </c>
      <c r="G9" s="114"/>
      <c r="H9" s="114">
        <f t="shared" si="0"/>
        <v>1</v>
      </c>
      <c r="I9" s="114">
        <f t="shared" si="1"/>
        <v>1</v>
      </c>
      <c r="J9" s="114">
        <f t="shared" si="2"/>
        <v>1</v>
      </c>
      <c r="K9" s="114">
        <f t="shared" si="3"/>
        <v>1</v>
      </c>
      <c r="L9" s="114">
        <f t="shared" si="4"/>
        <v>1</v>
      </c>
      <c r="M9" s="114">
        <f t="shared" si="5"/>
        <v>0.9977194982896237</v>
      </c>
      <c r="N9" s="114">
        <f t="shared" si="6"/>
        <v>0.9941398074508162</v>
      </c>
      <c r="O9" s="114">
        <f t="shared" si="7"/>
        <v>0.98770851624231781</v>
      </c>
      <c r="P9" s="114">
        <f t="shared" si="8"/>
        <v>0.97276264591439687</v>
      </c>
      <c r="Q9" s="114">
        <f t="shared" si="9"/>
        <v>0.95419847328244278</v>
      </c>
      <c r="R9" s="116" t="s">
        <v>44</v>
      </c>
      <c r="S9" s="117" t="s">
        <v>49</v>
      </c>
      <c r="T9" s="123"/>
      <c r="U9" s="116"/>
    </row>
    <row r="10" spans="1:22" x14ac:dyDescent="0.25">
      <c r="A10" s="115" t="s">
        <v>116</v>
      </c>
      <c r="B10" s="111" t="s">
        <v>51</v>
      </c>
      <c r="D10" s="111">
        <v>380</v>
      </c>
      <c r="E10" s="114">
        <v>0.93799999999999994</v>
      </c>
      <c r="F10" s="114">
        <v>0.99</v>
      </c>
      <c r="G10" s="114"/>
      <c r="H10" s="114">
        <f t="shared" si="0"/>
        <v>0.65686274509803899</v>
      </c>
      <c r="I10" s="114">
        <f t="shared" si="1"/>
        <v>0.8315602836879431</v>
      </c>
      <c r="J10" s="114">
        <f t="shared" si="2"/>
        <v>0.91245136186770426</v>
      </c>
      <c r="K10" s="114">
        <f t="shared" si="3"/>
        <v>0.95910020449897748</v>
      </c>
      <c r="L10" s="114">
        <f t="shared" si="4"/>
        <v>0.97572815533980584</v>
      </c>
      <c r="M10" s="114">
        <f t="shared" si="5"/>
        <v>0.998723544428889</v>
      </c>
      <c r="N10" s="114">
        <f t="shared" si="6"/>
        <v>0.99671470962272146</v>
      </c>
      <c r="O10" s="114">
        <f t="shared" si="7"/>
        <v>0.99308961212661617</v>
      </c>
      <c r="P10" s="114">
        <f t="shared" si="8"/>
        <v>0.9845847836897067</v>
      </c>
      <c r="Q10" s="114">
        <f t="shared" si="9"/>
        <v>0.97386172006745353</v>
      </c>
      <c r="T10" s="123"/>
    </row>
    <row r="11" spans="1:22" x14ac:dyDescent="0.25">
      <c r="A11" s="118" t="s">
        <v>100</v>
      </c>
      <c r="B11" s="112" t="s">
        <v>51</v>
      </c>
      <c r="C11" s="113" t="s">
        <v>41</v>
      </c>
      <c r="D11" s="111">
        <v>159</v>
      </c>
      <c r="E11" s="114">
        <v>0.82279999999999998</v>
      </c>
      <c r="F11" s="114">
        <v>0.97499999999999998</v>
      </c>
      <c r="G11" s="114"/>
      <c r="H11" s="114">
        <f t="shared" ref="H11:H12" si="10">(0.02*E11)/(0.02*E11+(1-0.02)*(1-F11))</f>
        <v>0.40179705049321202</v>
      </c>
      <c r="I11" s="114">
        <f t="shared" ref="I11:I12" si="11">(0.05*E11)/(0.05*E11+(1-0.05)*(1-F11))</f>
        <v>0.6339959932192939</v>
      </c>
      <c r="J11" s="114">
        <f t="shared" ref="J11:J12" si="12">(0.1*E11)/(0.1*E11+(1-0.1)*(1-F11))</f>
        <v>0.78526436342813499</v>
      </c>
      <c r="K11" s="114">
        <f t="shared" ref="K11:K12" si="13">(0.2*E11)/(0.2*E11+(1-0.2)*(1-F11))</f>
        <v>0.89163415691374071</v>
      </c>
      <c r="L11" s="114">
        <f t="shared" ref="L11:L12" si="14">(0.3*E11)/(0.3*E11+(1-0.3)*(1-F11))</f>
        <v>0.93379738215934005</v>
      </c>
      <c r="M11" s="114">
        <f t="shared" ref="M11:M12" si="15">((1-0.02)*F11)/((1-0.02)*F11+(0.02)*(1-E11))</f>
        <v>0.99630465338399488</v>
      </c>
      <c r="N11" s="114">
        <f t="shared" ref="N11:N12" si="16">((1-0.05)*F11)/((1-0.05)*F11+(0.05)*(1-E11))</f>
        <v>0.99052517885596347</v>
      </c>
      <c r="O11" s="114">
        <f t="shared" ref="O11:O12" si="17">((1-0.1)*F11)/((1-0.1)*F11+(0.1)*(1-E11))</f>
        <v>0.98020598288688821</v>
      </c>
      <c r="P11" s="114">
        <f t="shared" ref="P11:P12" si="18">((1-0.2)*F11)/((1-0.2)*F11+(0.2)*(1-E11))</f>
        <v>0.95653880113803591</v>
      </c>
      <c r="Q11" s="114">
        <f t="shared" ref="Q11:Q12" si="19">((1-0.3)*F11)/((1-0.3)*F11+(0.3)*(1-E11))</f>
        <v>0.92773835739336108</v>
      </c>
      <c r="R11" s="113" t="s">
        <v>125</v>
      </c>
      <c r="S11" s="113" t="s">
        <v>49</v>
      </c>
      <c r="T11" s="119" t="s">
        <v>55</v>
      </c>
    </row>
    <row r="12" spans="1:22" x14ac:dyDescent="0.25">
      <c r="A12" s="118"/>
      <c r="B12" s="112" t="s">
        <v>50</v>
      </c>
      <c r="C12" s="113"/>
      <c r="D12" s="111">
        <v>159</v>
      </c>
      <c r="E12" s="114">
        <v>0.82279999999999998</v>
      </c>
      <c r="F12" s="114">
        <v>0.8125</v>
      </c>
      <c r="G12" s="114"/>
      <c r="H12" s="114">
        <f t="shared" si="10"/>
        <v>8.2195338801034926E-2</v>
      </c>
      <c r="I12" s="114">
        <f t="shared" si="11"/>
        <v>0.18762684422958523</v>
      </c>
      <c r="J12" s="114">
        <f t="shared" si="12"/>
        <v>0.32776958929211647</v>
      </c>
      <c r="K12" s="114">
        <f t="shared" si="13"/>
        <v>0.52314343845371303</v>
      </c>
      <c r="L12" s="114">
        <f t="shared" si="14"/>
        <v>0.65286043005633587</v>
      </c>
      <c r="M12" s="114">
        <f t="shared" si="15"/>
        <v>0.99556885898118763</v>
      </c>
      <c r="N12" s="114">
        <f t="shared" si="16"/>
        <v>0.98865171921330541</v>
      </c>
      <c r="O12" s="114">
        <f t="shared" si="17"/>
        <v>0.97634084142221989</v>
      </c>
      <c r="P12" s="114">
        <f t="shared" si="18"/>
        <v>0.9482959850606909</v>
      </c>
      <c r="Q12" s="114">
        <f t="shared" si="19"/>
        <v>0.91452139377080288</v>
      </c>
      <c r="R12" s="113" t="s">
        <v>125</v>
      </c>
      <c r="S12" s="113" t="s">
        <v>49</v>
      </c>
      <c r="T12" s="119" t="s">
        <v>55</v>
      </c>
    </row>
    <row r="13" spans="1:22" x14ac:dyDescent="0.25">
      <c r="A13" s="115" t="s">
        <v>136</v>
      </c>
      <c r="B13" s="111" t="s">
        <v>51</v>
      </c>
      <c r="C13" s="111" t="s">
        <v>51</v>
      </c>
      <c r="D13" s="111">
        <v>314</v>
      </c>
      <c r="E13" s="114">
        <v>0.74299999999999999</v>
      </c>
      <c r="F13" s="114">
        <v>1</v>
      </c>
      <c r="G13" s="114"/>
      <c r="H13" s="114">
        <f t="shared" si="0"/>
        <v>1</v>
      </c>
      <c r="I13" s="114">
        <f t="shared" si="1"/>
        <v>1</v>
      </c>
      <c r="J13" s="114">
        <f t="shared" si="2"/>
        <v>1</v>
      </c>
      <c r="K13" s="114">
        <f t="shared" si="3"/>
        <v>1</v>
      </c>
      <c r="L13" s="114">
        <f t="shared" si="4"/>
        <v>1</v>
      </c>
      <c r="M13" s="114">
        <f t="shared" si="5"/>
        <v>0.99478246746655297</v>
      </c>
      <c r="N13" s="114">
        <f t="shared" si="6"/>
        <v>0.98665420366619927</v>
      </c>
      <c r="O13" s="114">
        <f t="shared" si="7"/>
        <v>0.97223722588311556</v>
      </c>
      <c r="P13" s="114">
        <f t="shared" si="8"/>
        <v>0.93962884660559076</v>
      </c>
      <c r="Q13" s="114">
        <f t="shared" si="9"/>
        <v>0.90078496975936173</v>
      </c>
      <c r="R13" s="119" t="s">
        <v>44</v>
      </c>
      <c r="S13" s="119" t="s">
        <v>124</v>
      </c>
      <c r="T13" s="119" t="s">
        <v>55</v>
      </c>
    </row>
    <row r="14" spans="1:22" x14ac:dyDescent="0.25">
      <c r="A14" s="120" t="s">
        <v>137</v>
      </c>
      <c r="B14" s="112" t="s">
        <v>50</v>
      </c>
      <c r="C14" s="111" t="s">
        <v>50</v>
      </c>
      <c r="D14" s="111">
        <v>314</v>
      </c>
      <c r="E14" s="114">
        <v>0.77100000000000002</v>
      </c>
      <c r="F14" s="114">
        <v>1</v>
      </c>
      <c r="G14" s="114"/>
      <c r="H14" s="114">
        <f t="shared" si="0"/>
        <v>1</v>
      </c>
      <c r="I14" s="114">
        <f t="shared" si="1"/>
        <v>1</v>
      </c>
      <c r="J14" s="114">
        <f t="shared" si="2"/>
        <v>1</v>
      </c>
      <c r="K14" s="114">
        <f t="shared" si="3"/>
        <v>1</v>
      </c>
      <c r="L14" s="114">
        <f t="shared" si="4"/>
        <v>1</v>
      </c>
      <c r="M14" s="114">
        <f t="shared" si="5"/>
        <v>0.99534827032846485</v>
      </c>
      <c r="N14" s="114">
        <f t="shared" si="6"/>
        <v>0.98809090436320146</v>
      </c>
      <c r="O14" s="114">
        <f t="shared" si="7"/>
        <v>0.97518691082457465</v>
      </c>
      <c r="P14" s="114">
        <f t="shared" si="8"/>
        <v>0.94585008276188232</v>
      </c>
      <c r="Q14" s="114">
        <f t="shared" si="9"/>
        <v>0.9106283335501496</v>
      </c>
      <c r="R14" s="119" t="s">
        <v>44</v>
      </c>
      <c r="S14" s="119" t="s">
        <v>124</v>
      </c>
      <c r="T14" s="119" t="s">
        <v>55</v>
      </c>
    </row>
    <row r="15" spans="1:22" x14ac:dyDescent="0.25">
      <c r="A15" s="120" t="s">
        <v>138</v>
      </c>
      <c r="B15" s="112" t="s">
        <v>51</v>
      </c>
      <c r="C15" s="111" t="s">
        <v>51</v>
      </c>
      <c r="D15" s="111">
        <v>314</v>
      </c>
      <c r="E15" s="114">
        <v>0.70099999999999996</v>
      </c>
      <c r="F15" s="114">
        <v>1</v>
      </c>
      <c r="G15" s="114"/>
      <c r="H15" s="114">
        <f t="shared" si="0"/>
        <v>1</v>
      </c>
      <c r="I15" s="114">
        <f t="shared" si="1"/>
        <v>1</v>
      </c>
      <c r="J15" s="114">
        <f t="shared" si="2"/>
        <v>1</v>
      </c>
      <c r="K15" s="114">
        <f t="shared" si="3"/>
        <v>1</v>
      </c>
      <c r="L15" s="114">
        <f t="shared" si="4"/>
        <v>1</v>
      </c>
      <c r="M15" s="114">
        <f t="shared" si="5"/>
        <v>0.99393496825493421</v>
      </c>
      <c r="N15" s="114">
        <f t="shared" si="6"/>
        <v>0.98450696927301928</v>
      </c>
      <c r="O15" s="114">
        <f t="shared" si="7"/>
        <v>0.96784600494676842</v>
      </c>
      <c r="P15" s="114">
        <f t="shared" si="8"/>
        <v>0.93044894161432901</v>
      </c>
      <c r="Q15" s="114">
        <f t="shared" si="9"/>
        <v>0.88641256173230343</v>
      </c>
      <c r="R15" s="119" t="s">
        <v>44</v>
      </c>
      <c r="S15" s="119" t="s">
        <v>49</v>
      </c>
      <c r="T15" s="119" t="s">
        <v>55</v>
      </c>
    </row>
    <row r="16" spans="1:22" x14ac:dyDescent="0.25">
      <c r="A16" s="120" t="s">
        <v>139</v>
      </c>
      <c r="B16" s="112" t="s">
        <v>50</v>
      </c>
      <c r="C16" s="111" t="s">
        <v>50</v>
      </c>
      <c r="D16" s="111">
        <v>314</v>
      </c>
      <c r="E16" s="114">
        <v>0.68200000000000005</v>
      </c>
      <c r="F16" s="114">
        <v>1</v>
      </c>
      <c r="G16" s="114"/>
      <c r="H16" s="114">
        <f t="shared" si="0"/>
        <v>1</v>
      </c>
      <c r="I16" s="114">
        <f t="shared" si="1"/>
        <v>1</v>
      </c>
      <c r="J16" s="114">
        <f t="shared" si="2"/>
        <v>1</v>
      </c>
      <c r="K16" s="114">
        <f t="shared" si="3"/>
        <v>1</v>
      </c>
      <c r="L16" s="114">
        <f t="shared" si="4"/>
        <v>1</v>
      </c>
      <c r="M16" s="114">
        <f t="shared" si="5"/>
        <v>0.9935520499614745</v>
      </c>
      <c r="N16" s="114">
        <f t="shared" si="6"/>
        <v>0.98353866859923389</v>
      </c>
      <c r="O16" s="114">
        <f t="shared" si="7"/>
        <v>0.9658725048293626</v>
      </c>
      <c r="P16" s="114">
        <f t="shared" si="8"/>
        <v>0.92635479388605835</v>
      </c>
      <c r="Q16" s="114">
        <f t="shared" si="9"/>
        <v>0.88006034699522262</v>
      </c>
      <c r="R16" s="119" t="s">
        <v>44</v>
      </c>
      <c r="S16" s="119" t="s">
        <v>49</v>
      </c>
      <c r="T16" s="119" t="s">
        <v>55</v>
      </c>
    </row>
    <row r="17" spans="1:23" x14ac:dyDescent="0.25">
      <c r="A17" s="121" t="s">
        <v>25</v>
      </c>
      <c r="B17" s="111" t="s">
        <v>102</v>
      </c>
      <c r="C17" s="111" t="s">
        <v>71</v>
      </c>
      <c r="D17" s="111">
        <v>384</v>
      </c>
      <c r="E17" s="114">
        <v>0.93100000000000005</v>
      </c>
      <c r="F17" s="114">
        <v>0.99099999999999999</v>
      </c>
      <c r="G17" s="114"/>
      <c r="H17" s="114">
        <f t="shared" ref="H17:H19" si="20">(0.02*E17)/(0.02*E17+(1-0.02)*(1-F17))</f>
        <v>0.67857142857142838</v>
      </c>
      <c r="I17" s="114">
        <f t="shared" ref="I17:I19" si="21">(0.05*E17)/(0.05*E17+(1-0.05)*(1-F17))</f>
        <v>0.84482758620689646</v>
      </c>
      <c r="J17" s="114">
        <f t="shared" ref="J17:J19" si="22">(0.1*E17)/(0.1*E17+(1-0.1)*(1-F17))</f>
        <v>0.9199604743083003</v>
      </c>
      <c r="K17" s="114">
        <f t="shared" ref="K17:K19" si="23">(0.2*E17)/(0.2*E17+(1-0.2)*(1-F17))</f>
        <v>0.96277145811789033</v>
      </c>
      <c r="L17" s="114">
        <f t="shared" ref="L17:L19" si="24">(0.3*E17)/(0.3*E17+(1-0.3)*(1-F17))</f>
        <v>0.97794117647058809</v>
      </c>
      <c r="M17" s="114">
        <f t="shared" ref="M17:M19" si="25">((1-0.02)*F17)/((1-0.02)*F17+(0.02)*(1-E17))</f>
        <v>0.99858106440733729</v>
      </c>
      <c r="N17" s="114">
        <f t="shared" ref="N17:N19" si="26">((1-0.05)*F17)/((1-0.05)*F17+(0.05)*(1-E17))</f>
        <v>0.99634881998095037</v>
      </c>
      <c r="O17" s="114">
        <f t="shared" ref="O17:O19" si="27">((1-0.1)*F17)/((1-0.1)*F17+(0.1)*(1-E17))</f>
        <v>0.9923230974632844</v>
      </c>
      <c r="P17" s="114">
        <f t="shared" ref="P17:P19" si="28">((1-0.2)*F17)/((1-0.2)*F17+(0.2)*(1-E17))</f>
        <v>0.98289114802876265</v>
      </c>
      <c r="Q17" s="114">
        <f t="shared" ref="Q17:Q19" si="29">((1-0.3)*F17)/((1-0.3)*F17+(0.3)*(1-E17))</f>
        <v>0.97102463605823075</v>
      </c>
      <c r="R17" s="119" t="s">
        <v>44</v>
      </c>
      <c r="S17" s="113" t="s">
        <v>68</v>
      </c>
      <c r="T17" s="113" t="s">
        <v>72</v>
      </c>
    </row>
    <row r="18" spans="1:23" x14ac:dyDescent="0.25">
      <c r="A18" s="121" t="s">
        <v>25</v>
      </c>
      <c r="B18" s="111" t="s">
        <v>51</v>
      </c>
      <c r="D18" s="111">
        <v>383</v>
      </c>
      <c r="E18" s="114">
        <v>0.64700000000000002</v>
      </c>
      <c r="F18" s="114">
        <v>0.99</v>
      </c>
      <c r="G18" s="114"/>
      <c r="H18" s="114">
        <f t="shared" si="20"/>
        <v>0.56904133685136293</v>
      </c>
      <c r="I18" s="114">
        <f t="shared" si="21"/>
        <v>0.77299880525686959</v>
      </c>
      <c r="J18" s="114">
        <f t="shared" si="22"/>
        <v>0.8778833107191315</v>
      </c>
      <c r="K18" s="114">
        <f t="shared" si="23"/>
        <v>0.94177583697234346</v>
      </c>
      <c r="L18" s="114">
        <f t="shared" si="24"/>
        <v>0.96519144704127302</v>
      </c>
      <c r="M18" s="114">
        <f t="shared" si="25"/>
        <v>0.99277571986984026</v>
      </c>
      <c r="N18" s="114">
        <f t="shared" si="26"/>
        <v>0.9815790846944632</v>
      </c>
      <c r="O18" s="114">
        <f t="shared" si="27"/>
        <v>0.96189139587606609</v>
      </c>
      <c r="P18" s="114">
        <f t="shared" si="28"/>
        <v>0.91815441687920241</v>
      </c>
      <c r="Q18" s="114">
        <f t="shared" si="29"/>
        <v>0.86744273375891856</v>
      </c>
      <c r="R18" s="119" t="s">
        <v>44</v>
      </c>
      <c r="S18" s="113" t="s">
        <v>68</v>
      </c>
      <c r="T18" s="113" t="s">
        <v>72</v>
      </c>
    </row>
    <row r="19" spans="1:23" x14ac:dyDescent="0.25">
      <c r="A19" s="121" t="s">
        <v>25</v>
      </c>
      <c r="B19" s="111" t="s">
        <v>50</v>
      </c>
      <c r="D19" s="111">
        <v>370</v>
      </c>
      <c r="E19" s="114">
        <v>0.872</v>
      </c>
      <c r="F19" s="114">
        <v>0.98599999999999999</v>
      </c>
      <c r="G19" s="114"/>
      <c r="H19" s="114">
        <f t="shared" si="20"/>
        <v>0.55969191270860053</v>
      </c>
      <c r="I19" s="114">
        <f t="shared" si="21"/>
        <v>0.76625659050966588</v>
      </c>
      <c r="J19" s="114">
        <f t="shared" si="22"/>
        <v>0.87374749498997983</v>
      </c>
      <c r="K19" s="114">
        <f t="shared" si="23"/>
        <v>0.93965517241379304</v>
      </c>
      <c r="L19" s="114">
        <f t="shared" si="24"/>
        <v>0.96389093588798813</v>
      </c>
      <c r="M19" s="114">
        <f t="shared" si="25"/>
        <v>0.99735766483629906</v>
      </c>
      <c r="N19" s="114">
        <f t="shared" si="26"/>
        <v>0.99321386915491472</v>
      </c>
      <c r="O19" s="114">
        <f t="shared" si="27"/>
        <v>0.98578093756942897</v>
      </c>
      <c r="P19" s="114">
        <f t="shared" si="28"/>
        <v>0.96856581532416508</v>
      </c>
      <c r="Q19" s="114">
        <f t="shared" si="29"/>
        <v>0.9472961844633544</v>
      </c>
      <c r="R19" s="119" t="s">
        <v>44</v>
      </c>
      <c r="S19" s="113" t="s">
        <v>68</v>
      </c>
      <c r="T19" s="113" t="s">
        <v>72</v>
      </c>
    </row>
    <row r="20" spans="1:23" x14ac:dyDescent="0.25">
      <c r="A20" s="121" t="s">
        <v>134</v>
      </c>
      <c r="B20" s="111" t="s">
        <v>51</v>
      </c>
      <c r="C20" s="116" t="s">
        <v>51</v>
      </c>
      <c r="D20" s="111">
        <v>46</v>
      </c>
      <c r="E20" s="114">
        <v>1</v>
      </c>
      <c r="F20" s="114">
        <v>1</v>
      </c>
      <c r="G20" s="114"/>
      <c r="H20" s="114">
        <f t="shared" ref="H20:H22" si="30">(0.02*E20)/(0.02*E20+(1-0.02)*(1-F20))</f>
        <v>1</v>
      </c>
      <c r="I20" s="114">
        <f t="shared" ref="I20:I22" si="31">(0.05*E20)/(0.05*E20+(1-0.05)*(1-F20))</f>
        <v>1</v>
      </c>
      <c r="J20" s="114">
        <f t="shared" ref="J20:J22" si="32">(0.1*E20)/(0.1*E20+(1-0.1)*(1-F20))</f>
        <v>1</v>
      </c>
      <c r="K20" s="114">
        <f t="shared" ref="K20:K22" si="33">(0.2*E20)/(0.2*E20+(1-0.2)*(1-F20))</f>
        <v>1</v>
      </c>
      <c r="L20" s="114">
        <f t="shared" ref="L20:L22" si="34">(0.3*E20)/(0.3*E20+(1-0.3)*(1-F20))</f>
        <v>1</v>
      </c>
      <c r="M20" s="114">
        <f t="shared" ref="M20:M22" si="35">((1-0.02)*F20)/((1-0.02)*F20+(0.02)*(1-E20))</f>
        <v>1</v>
      </c>
      <c r="N20" s="114">
        <f t="shared" ref="N20:N22" si="36">((1-0.05)*F20)/((1-0.05)*F20+(0.05)*(1-E20))</f>
        <v>1</v>
      </c>
      <c r="O20" s="114">
        <f t="shared" ref="O20:O22" si="37">((1-0.1)*F20)/((1-0.1)*F20+(0.1)*(1-E20))</f>
        <v>1</v>
      </c>
      <c r="P20" s="114">
        <f t="shared" ref="P20:P22" si="38">((1-0.2)*F20)/((1-0.2)*F20+(0.2)*(1-E20))</f>
        <v>1</v>
      </c>
      <c r="Q20" s="114">
        <f t="shared" ref="Q20:Q22" si="39">((1-0.3)*F20)/((1-0.3)*F20+(0.3)*(1-E20))</f>
        <v>1</v>
      </c>
      <c r="R20" s="116" t="s">
        <v>44</v>
      </c>
      <c r="S20" s="116" t="s">
        <v>133</v>
      </c>
      <c r="T20" s="116" t="s">
        <v>129</v>
      </c>
      <c r="U20" s="122" t="s">
        <v>96</v>
      </c>
    </row>
    <row r="21" spans="1:23" x14ac:dyDescent="0.25">
      <c r="A21" s="120" t="s">
        <v>135</v>
      </c>
      <c r="B21" s="111" t="s">
        <v>51</v>
      </c>
      <c r="C21" s="116" t="s">
        <v>51</v>
      </c>
      <c r="D21" s="111">
        <v>84</v>
      </c>
      <c r="E21" s="114">
        <v>1</v>
      </c>
      <c r="F21" s="114">
        <v>1</v>
      </c>
      <c r="G21" s="114"/>
      <c r="H21" s="114">
        <f t="shared" si="30"/>
        <v>1</v>
      </c>
      <c r="I21" s="114">
        <f t="shared" si="31"/>
        <v>1</v>
      </c>
      <c r="J21" s="114">
        <f t="shared" si="32"/>
        <v>1</v>
      </c>
      <c r="K21" s="114">
        <f t="shared" si="33"/>
        <v>1</v>
      </c>
      <c r="L21" s="114">
        <f t="shared" si="34"/>
        <v>1</v>
      </c>
      <c r="M21" s="114">
        <f t="shared" si="35"/>
        <v>1</v>
      </c>
      <c r="N21" s="114">
        <f t="shared" si="36"/>
        <v>1</v>
      </c>
      <c r="O21" s="114">
        <f t="shared" si="37"/>
        <v>1</v>
      </c>
      <c r="P21" s="114">
        <f t="shared" si="38"/>
        <v>1</v>
      </c>
      <c r="Q21" s="114">
        <f t="shared" si="39"/>
        <v>1</v>
      </c>
      <c r="R21" s="117" t="s">
        <v>44</v>
      </c>
      <c r="S21" s="117" t="s">
        <v>49</v>
      </c>
      <c r="T21" s="116" t="s">
        <v>76</v>
      </c>
      <c r="U21" s="122" t="s">
        <v>97</v>
      </c>
    </row>
    <row r="22" spans="1:23" x14ac:dyDescent="0.25">
      <c r="A22" s="111" t="s">
        <v>104</v>
      </c>
      <c r="C22" s="111" t="s">
        <v>48</v>
      </c>
      <c r="D22" s="111">
        <v>36</v>
      </c>
      <c r="E22" s="114">
        <v>0.98</v>
      </c>
      <c r="F22" s="114">
        <v>1</v>
      </c>
      <c r="G22" s="114">
        <v>0.94399999999999995</v>
      </c>
      <c r="H22" s="114">
        <f t="shared" si="30"/>
        <v>1</v>
      </c>
      <c r="I22" s="114">
        <f t="shared" si="31"/>
        <v>1</v>
      </c>
      <c r="J22" s="114">
        <f t="shared" si="32"/>
        <v>1</v>
      </c>
      <c r="K22" s="114">
        <f t="shared" si="33"/>
        <v>1</v>
      </c>
      <c r="L22" s="114">
        <f t="shared" si="34"/>
        <v>1</v>
      </c>
      <c r="M22" s="114">
        <f t="shared" si="35"/>
        <v>0.99959200326397391</v>
      </c>
      <c r="N22" s="114">
        <f t="shared" si="36"/>
        <v>0.9989484752891693</v>
      </c>
      <c r="O22" s="114">
        <f t="shared" si="37"/>
        <v>0.99778270509977829</v>
      </c>
      <c r="P22" s="114">
        <f t="shared" si="38"/>
        <v>0.99502487562189057</v>
      </c>
      <c r="Q22" s="114">
        <f t="shared" si="39"/>
        <v>0.99150141643059486</v>
      </c>
      <c r="R22" s="117" t="s">
        <v>47</v>
      </c>
      <c r="S22" s="117" t="s">
        <v>49</v>
      </c>
      <c r="T22" s="116" t="s">
        <v>42</v>
      </c>
      <c r="U22" s="111" t="s">
        <v>105</v>
      </c>
      <c r="V22" s="116"/>
      <c r="W22" s="116"/>
    </row>
    <row r="23" spans="1:23" x14ac:dyDescent="0.25">
      <c r="V23" s="116"/>
      <c r="W23" s="116"/>
    </row>
  </sheetData>
  <mergeCells count="3">
    <mergeCell ref="T3:T10"/>
    <mergeCell ref="S6:S7"/>
    <mergeCell ref="S3:S4"/>
  </mergeCells>
  <hyperlinks>
    <hyperlink ref="U21" r:id="rId1"/>
    <hyperlink ref="U2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selection activeCell="B51" sqref="B51"/>
    </sheetView>
  </sheetViews>
  <sheetFormatPr defaultRowHeight="15" x14ac:dyDescent="0.25"/>
  <cols>
    <col min="1" max="1" width="36" bestFit="1" customWidth="1"/>
    <col min="2" max="2" width="19.85546875" bestFit="1" customWidth="1"/>
    <col min="3" max="3" width="17.85546875" bestFit="1" customWidth="1"/>
    <col min="4" max="4" width="10.5703125" bestFit="1" customWidth="1"/>
    <col min="5" max="5" width="9.28515625" bestFit="1" customWidth="1"/>
    <col min="6" max="6" width="9.140625" bestFit="1" customWidth="1"/>
    <col min="7" max="7" width="8.140625" bestFit="1" customWidth="1"/>
    <col min="18" max="18" width="34.140625" bestFit="1" customWidth="1"/>
    <col min="19" max="19" width="22.28515625" bestFit="1" customWidth="1"/>
    <col min="20" max="20" width="24.85546875" bestFit="1" customWidth="1"/>
    <col min="21" max="21" width="135.140625" bestFit="1" customWidth="1"/>
  </cols>
  <sheetData>
    <row r="1" spans="1:22" x14ac:dyDescent="0.25">
      <c r="A1" s="1" t="s">
        <v>91</v>
      </c>
      <c r="B1" s="1" t="s">
        <v>81</v>
      </c>
      <c r="C1" s="1" t="s">
        <v>38</v>
      </c>
      <c r="D1" s="1" t="s">
        <v>12</v>
      </c>
      <c r="E1" s="1" t="s">
        <v>0</v>
      </c>
      <c r="F1" s="1" t="s">
        <v>1</v>
      </c>
      <c r="G1" s="1" t="s">
        <v>141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36</v>
      </c>
      <c r="S1" s="1" t="s">
        <v>37</v>
      </c>
      <c r="T1" s="1" t="s">
        <v>39</v>
      </c>
      <c r="U1" s="1" t="s">
        <v>32</v>
      </c>
      <c r="V1" s="1"/>
    </row>
    <row r="2" spans="1:22" x14ac:dyDescent="0.25">
      <c r="A2" s="6" t="s">
        <v>142</v>
      </c>
      <c r="B2" s="6"/>
      <c r="C2" s="6" t="s">
        <v>41</v>
      </c>
      <c r="D2" s="6">
        <v>529</v>
      </c>
      <c r="E2" s="65">
        <v>0.87150000000000005</v>
      </c>
      <c r="F2" s="65">
        <v>0.99050000000000005</v>
      </c>
      <c r="G2" s="65">
        <v>0.91869999999999996</v>
      </c>
      <c r="H2" s="65">
        <f t="shared" ref="H2:H5" si="0">(0.02*E2)/(0.02*E2+(1-0.02)*(1-F2))</f>
        <v>0.6518324607329854</v>
      </c>
      <c r="I2" s="65">
        <f t="shared" ref="I2:I5" si="1">(0.05*E2)/(0.05*E2+(1-0.05)*(1-F2))</f>
        <v>0.82842205323193985</v>
      </c>
      <c r="J2" s="65">
        <f t="shared" ref="J2:J5" si="2">(0.1*E2)/(0.1*E2+(1-0.1)*(1-F2))</f>
        <v>0.91065830721003171</v>
      </c>
      <c r="K2" s="65">
        <f t="shared" ref="K2:K5" si="3">(0.2*E2)/(0.2*E2+(1-0.2)*(1-F2))</f>
        <v>0.9582188015393075</v>
      </c>
      <c r="L2" s="65">
        <f t="shared" ref="L2:L5" si="4">(0.3*E2)/(0.3*E2+(1-0.3)*(1-F2))</f>
        <v>0.97519582245430814</v>
      </c>
      <c r="M2" s="65">
        <f t="shared" ref="M2:M5" si="5">((1-0.02)*F2)/((1-0.02)*F2+(0.02)*(1-E2))</f>
        <v>0.99735939009103425</v>
      </c>
      <c r="N2" s="65">
        <f t="shared" ref="N2:N5" si="6">((1-0.05)*F2)/((1-0.05)*F2+(0.05)*(1-E2))</f>
        <v>0.9932182816128351</v>
      </c>
      <c r="O2" s="65">
        <f t="shared" ref="O2:O5" si="7">((1-0.1)*F2)/((1-0.1)*F2+(0.1)*(1-E2))</f>
        <v>0.98579011390025428</v>
      </c>
      <c r="P2" s="65">
        <f t="shared" ref="P2:P5" si="8">((1-0.2)*F2)/((1-0.2)*F2+(0.2)*(1-E2))</f>
        <v>0.96858574746363535</v>
      </c>
      <c r="Q2" s="65">
        <f t="shared" ref="Q2:Q5" si="9">((1-0.3)*F2)/((1-0.3)*F2+(0.3)*(1-E2))</f>
        <v>0.94732887006421651</v>
      </c>
      <c r="R2" s="6" t="s">
        <v>143</v>
      </c>
      <c r="S2" s="6" t="s">
        <v>40</v>
      </c>
      <c r="T2" s="6" t="s">
        <v>42</v>
      </c>
      <c r="U2" s="6"/>
    </row>
    <row r="3" spans="1:22" ht="15.75" thickBot="1" x14ac:dyDescent="0.3">
      <c r="A3" s="9" t="s">
        <v>144</v>
      </c>
      <c r="B3" s="9"/>
      <c r="C3" s="9" t="s">
        <v>48</v>
      </c>
      <c r="D3" s="9">
        <v>378</v>
      </c>
      <c r="E3" s="66">
        <v>0.93799999999999994</v>
      </c>
      <c r="F3" s="66">
        <v>0.96</v>
      </c>
      <c r="G3" s="66"/>
      <c r="H3" s="66">
        <f t="shared" si="0"/>
        <v>0.32367149758454089</v>
      </c>
      <c r="I3" s="66">
        <f t="shared" si="1"/>
        <v>0.5524146054181388</v>
      </c>
      <c r="J3" s="66">
        <f t="shared" si="2"/>
        <v>0.7226502311248072</v>
      </c>
      <c r="K3" s="66">
        <f t="shared" si="3"/>
        <v>0.85428051001821481</v>
      </c>
      <c r="L3" s="66">
        <f t="shared" si="4"/>
        <v>0.90950226244343879</v>
      </c>
      <c r="M3" s="66">
        <f t="shared" si="5"/>
        <v>0.99868370769818693</v>
      </c>
      <c r="N3" s="66">
        <f t="shared" si="6"/>
        <v>0.99661239208829633</v>
      </c>
      <c r="O3" s="66">
        <f t="shared" si="7"/>
        <v>0.99287520110319472</v>
      </c>
      <c r="P3" s="66">
        <f t="shared" si="8"/>
        <v>0.98411071245515125</v>
      </c>
      <c r="Q3" s="66">
        <f t="shared" si="9"/>
        <v>0.97306689834926141</v>
      </c>
      <c r="R3" s="9" t="s">
        <v>47</v>
      </c>
      <c r="S3" s="9" t="s">
        <v>40</v>
      </c>
      <c r="T3" s="9" t="s">
        <v>42</v>
      </c>
      <c r="U3" s="9"/>
    </row>
    <row r="4" spans="1:22" x14ac:dyDescent="0.25">
      <c r="A4" s="126" t="s">
        <v>145</v>
      </c>
      <c r="B4" s="7" t="s">
        <v>51</v>
      </c>
      <c r="C4" s="130" t="s">
        <v>48</v>
      </c>
      <c r="D4" s="7">
        <v>70</v>
      </c>
      <c r="E4" s="67">
        <v>1</v>
      </c>
      <c r="F4" s="67">
        <v>0.98</v>
      </c>
      <c r="G4" s="67">
        <v>0.98599999999999999</v>
      </c>
      <c r="H4" s="67">
        <f t="shared" si="0"/>
        <v>0.50505050505050486</v>
      </c>
      <c r="I4" s="67">
        <f t="shared" si="1"/>
        <v>0.72463768115942018</v>
      </c>
      <c r="J4" s="67">
        <f t="shared" si="2"/>
        <v>0.84745762711864392</v>
      </c>
      <c r="K4" s="67">
        <f t="shared" si="3"/>
        <v>0.92592592592592582</v>
      </c>
      <c r="L4" s="67">
        <f t="shared" si="4"/>
        <v>0.95541401273885351</v>
      </c>
      <c r="M4" s="67">
        <f t="shared" si="5"/>
        <v>1</v>
      </c>
      <c r="N4" s="67">
        <f t="shared" si="6"/>
        <v>1</v>
      </c>
      <c r="O4" s="67">
        <f t="shared" si="7"/>
        <v>1</v>
      </c>
      <c r="P4" s="67">
        <f t="shared" si="8"/>
        <v>1</v>
      </c>
      <c r="Q4" s="67">
        <f t="shared" si="9"/>
        <v>1</v>
      </c>
      <c r="R4" s="130" t="s">
        <v>47</v>
      </c>
      <c r="S4" s="130" t="s">
        <v>52</v>
      </c>
      <c r="T4" s="130" t="s">
        <v>42</v>
      </c>
      <c r="U4" s="16"/>
    </row>
    <row r="5" spans="1:22" ht="15.75" customHeight="1" thickBot="1" x14ac:dyDescent="0.3">
      <c r="A5" s="127"/>
      <c r="B5" s="8" t="s">
        <v>50</v>
      </c>
      <c r="C5" s="131"/>
      <c r="D5" s="8">
        <v>70</v>
      </c>
      <c r="E5" s="68">
        <v>0.85</v>
      </c>
      <c r="F5" s="68">
        <v>0.96</v>
      </c>
      <c r="G5" s="68">
        <v>0.92900000000000005</v>
      </c>
      <c r="H5" s="68">
        <f t="shared" si="0"/>
        <v>0.30249110320284683</v>
      </c>
      <c r="I5" s="68">
        <f t="shared" si="1"/>
        <v>0.52795031055900599</v>
      </c>
      <c r="J5" s="68">
        <f t="shared" si="2"/>
        <v>0.70247933884297509</v>
      </c>
      <c r="K5" s="68">
        <f t="shared" si="3"/>
        <v>0.84158415841584144</v>
      </c>
      <c r="L5" s="68">
        <f t="shared" si="4"/>
        <v>0.90106007067137805</v>
      </c>
      <c r="M5" s="68">
        <f t="shared" si="5"/>
        <v>0.99682136045772407</v>
      </c>
      <c r="N5" s="68">
        <f t="shared" si="6"/>
        <v>0.99184339314845027</v>
      </c>
      <c r="O5" s="68">
        <f t="shared" si="7"/>
        <v>0.98293515358361772</v>
      </c>
      <c r="P5" s="68">
        <f t="shared" si="8"/>
        <v>0.96240601503759393</v>
      </c>
      <c r="Q5" s="68">
        <f t="shared" si="9"/>
        <v>0.93723849372384926</v>
      </c>
      <c r="R5" s="131"/>
      <c r="S5" s="131"/>
      <c r="T5" s="131"/>
      <c r="U5" s="17"/>
    </row>
    <row r="6" spans="1:22" ht="15.75" customHeight="1" x14ac:dyDescent="0.25">
      <c r="A6" s="73" t="s">
        <v>140</v>
      </c>
      <c r="B6" s="9"/>
      <c r="C6" s="64"/>
      <c r="D6" s="9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4"/>
      <c r="S6" s="64"/>
      <c r="T6" s="64"/>
      <c r="U6" s="18"/>
    </row>
    <row r="7" spans="1:22" x14ac:dyDescent="0.25">
      <c r="A7" s="53" t="s">
        <v>146</v>
      </c>
      <c r="B7" s="46"/>
      <c r="C7" s="6" t="s">
        <v>114</v>
      </c>
      <c r="D7" s="6">
        <v>380</v>
      </c>
      <c r="E7" s="65">
        <v>0.97499999999999998</v>
      </c>
      <c r="F7" s="65">
        <v>0.95199999999999996</v>
      </c>
      <c r="G7" s="65"/>
      <c r="H7" s="65">
        <f t="shared" ref="H7:H28" si="10">(0.02*E7)/(0.02*E7+(1-0.02)*(1-F7))</f>
        <v>0.29305680793507644</v>
      </c>
      <c r="I7" s="65">
        <f t="shared" ref="I7:I28" si="11">(0.05*E7)/(0.05*E7+(1-0.05)*(1-F7))</f>
        <v>0.51669316375198704</v>
      </c>
      <c r="J7" s="65">
        <f t="shared" ref="J7:J28" si="12">(0.1*E7)/(0.1*E7+(1-0.1)*(1-F7))</f>
        <v>0.69296375266524501</v>
      </c>
      <c r="K7" s="65">
        <f t="shared" ref="K7:K28" si="13">(0.2*E7)/(0.2*E7+(1-0.2)*(1-F7))</f>
        <v>0.83547557840616948</v>
      </c>
      <c r="L7" s="65">
        <f t="shared" ref="L7:L28" si="14">(0.3*E7)/(0.3*E7+(1-0.3)*(1-F7))</f>
        <v>0.89696412143514259</v>
      </c>
      <c r="M7" s="65">
        <f t="shared" ref="M7:M28" si="15">((1-0.02)*F7)/((1-0.02)*F7+(0.02)*(1-E7))</f>
        <v>0.99946435840850167</v>
      </c>
      <c r="N7" s="65">
        <f t="shared" ref="N7:N28" si="16">((1-0.05)*F7)/((1-0.05)*F7+(0.05)*(1-E7))</f>
        <v>0.99861977585159833</v>
      </c>
      <c r="O7" s="65">
        <f t="shared" ref="O7:O28" si="17">((1-0.1)*F7)/((1-0.1)*F7+(0.1)*(1-E7))</f>
        <v>0.9970906551844525</v>
      </c>
      <c r="P7" s="65">
        <f t="shared" ref="P7:P28" si="18">((1-0.2)*F7)/((1-0.2)*F7+(0.2)*(1-E7))</f>
        <v>0.99347769371249672</v>
      </c>
      <c r="Q7" s="65">
        <f t="shared" ref="Q7:Q28" si="19">((1-0.3)*F7)/((1-0.3)*F7+(0.3)*(1-E7))</f>
        <v>0.98887075233714194</v>
      </c>
      <c r="R7" s="6" t="s">
        <v>47</v>
      </c>
      <c r="S7" t="s">
        <v>52</v>
      </c>
      <c r="U7" s="29"/>
    </row>
    <row r="8" spans="1:22" x14ac:dyDescent="0.25">
      <c r="A8" s="53" t="s">
        <v>147</v>
      </c>
      <c r="B8" s="6" t="s">
        <v>50</v>
      </c>
      <c r="D8" s="6">
        <v>380</v>
      </c>
      <c r="E8" s="65">
        <v>0.88800000000000001</v>
      </c>
      <c r="F8" s="65">
        <v>0.98099999999999998</v>
      </c>
      <c r="G8" s="65"/>
      <c r="H8" s="65">
        <f t="shared" si="10"/>
        <v>0.48818031885651436</v>
      </c>
      <c r="I8" s="65">
        <f t="shared" si="11"/>
        <v>0.71096877502001588</v>
      </c>
      <c r="J8" s="65">
        <f t="shared" si="12"/>
        <v>0.83852691218130293</v>
      </c>
      <c r="K8" s="65">
        <f t="shared" si="13"/>
        <v>0.92116182572614103</v>
      </c>
      <c r="L8" s="65">
        <f t="shared" si="14"/>
        <v>0.95244905255631018</v>
      </c>
      <c r="M8" s="65">
        <f t="shared" si="15"/>
        <v>0.99767543222432076</v>
      </c>
      <c r="N8" s="65">
        <f t="shared" si="16"/>
        <v>0.99402698522745447</v>
      </c>
      <c r="O8" s="65">
        <f t="shared" si="17"/>
        <v>0.98747343697572976</v>
      </c>
      <c r="P8" s="65">
        <f t="shared" si="18"/>
        <v>0.97224975222993071</v>
      </c>
      <c r="Q8" s="65">
        <f t="shared" si="19"/>
        <v>0.95335276967930038</v>
      </c>
      <c r="R8" s="15" t="s">
        <v>47</v>
      </c>
      <c r="S8" t="s">
        <v>52</v>
      </c>
      <c r="U8" s="25"/>
    </row>
    <row r="9" spans="1:22" ht="15.75" thickBot="1" x14ac:dyDescent="0.3">
      <c r="A9" s="53" t="s">
        <v>148</v>
      </c>
      <c r="B9" s="6" t="s">
        <v>51</v>
      </c>
      <c r="D9" s="6">
        <v>380</v>
      </c>
      <c r="E9" s="65">
        <v>0.86299999999999999</v>
      </c>
      <c r="F9" s="65">
        <v>0.995</v>
      </c>
      <c r="G9" s="65"/>
      <c r="H9" s="65">
        <f t="shared" si="10"/>
        <v>0.77888086642599264</v>
      </c>
      <c r="I9" s="65">
        <f t="shared" si="11"/>
        <v>0.90083507306889343</v>
      </c>
      <c r="J9" s="65">
        <f t="shared" si="12"/>
        <v>0.95044052863436124</v>
      </c>
      <c r="K9" s="65">
        <f t="shared" si="13"/>
        <v>0.97734994337485837</v>
      </c>
      <c r="L9" s="65">
        <f t="shared" si="14"/>
        <v>0.98666158536585369</v>
      </c>
      <c r="M9" s="65">
        <f t="shared" si="15"/>
        <v>0.99719790558782628</v>
      </c>
      <c r="N9" s="65">
        <f t="shared" si="16"/>
        <v>0.99280537758638798</v>
      </c>
      <c r="O9" s="65">
        <f t="shared" si="17"/>
        <v>0.98493180818301795</v>
      </c>
      <c r="P9" s="65">
        <f t="shared" si="18"/>
        <v>0.96672334223949485</v>
      </c>
      <c r="Q9" s="65">
        <f t="shared" si="19"/>
        <v>0.94427874186550975</v>
      </c>
      <c r="R9" s="15" t="s">
        <v>47</v>
      </c>
      <c r="S9" t="s">
        <v>49</v>
      </c>
      <c r="U9" s="25"/>
    </row>
    <row r="10" spans="1:22" x14ac:dyDescent="0.25">
      <c r="A10" s="126" t="s">
        <v>149</v>
      </c>
      <c r="B10" s="7" t="s">
        <v>50</v>
      </c>
      <c r="C10" s="128" t="s">
        <v>48</v>
      </c>
      <c r="D10" s="7">
        <v>70</v>
      </c>
      <c r="E10" s="67">
        <v>0.85</v>
      </c>
      <c r="F10" s="67">
        <v>0.96</v>
      </c>
      <c r="G10" s="67"/>
      <c r="H10" s="67">
        <f t="shared" si="10"/>
        <v>0.30249110320284683</v>
      </c>
      <c r="I10" s="67">
        <f t="shared" si="11"/>
        <v>0.52795031055900599</v>
      </c>
      <c r="J10" s="67">
        <f t="shared" si="12"/>
        <v>0.70247933884297509</v>
      </c>
      <c r="K10" s="67">
        <f t="shared" si="13"/>
        <v>0.84158415841584144</v>
      </c>
      <c r="L10" s="67">
        <f t="shared" si="14"/>
        <v>0.90106007067137805</v>
      </c>
      <c r="M10" s="67">
        <f t="shared" si="15"/>
        <v>0.99682136045772407</v>
      </c>
      <c r="N10" s="67">
        <f t="shared" si="16"/>
        <v>0.99184339314845027</v>
      </c>
      <c r="O10" s="67">
        <f t="shared" si="17"/>
        <v>0.98293515358361772</v>
      </c>
      <c r="P10" s="67">
        <f t="shared" si="18"/>
        <v>0.96240601503759393</v>
      </c>
      <c r="Q10" s="67">
        <f t="shared" si="19"/>
        <v>0.93723849372384926</v>
      </c>
      <c r="R10" s="128" t="s">
        <v>47</v>
      </c>
      <c r="S10" s="128" t="s">
        <v>40</v>
      </c>
      <c r="T10" s="128" t="s">
        <v>42</v>
      </c>
      <c r="U10" s="16"/>
    </row>
    <row r="11" spans="1:22" ht="15.75" thickBot="1" x14ac:dyDescent="0.3">
      <c r="A11" s="127"/>
      <c r="B11" s="8" t="s">
        <v>51</v>
      </c>
      <c r="C11" s="129"/>
      <c r="D11" s="8">
        <v>70</v>
      </c>
      <c r="E11" s="68">
        <v>1</v>
      </c>
      <c r="F11" s="68">
        <v>0.98</v>
      </c>
      <c r="G11" s="68"/>
      <c r="H11" s="68">
        <f t="shared" si="10"/>
        <v>0.50505050505050486</v>
      </c>
      <c r="I11" s="68">
        <f t="shared" si="11"/>
        <v>0.72463768115942018</v>
      </c>
      <c r="J11" s="68">
        <f t="shared" si="12"/>
        <v>0.84745762711864392</v>
      </c>
      <c r="K11" s="68">
        <f t="shared" si="13"/>
        <v>0.92592592592592582</v>
      </c>
      <c r="L11" s="68">
        <f t="shared" si="14"/>
        <v>0.95541401273885351</v>
      </c>
      <c r="M11" s="68">
        <f t="shared" si="15"/>
        <v>1</v>
      </c>
      <c r="N11" s="68">
        <f t="shared" si="16"/>
        <v>1</v>
      </c>
      <c r="O11" s="68">
        <f t="shared" si="17"/>
        <v>1</v>
      </c>
      <c r="P11" s="68">
        <f t="shared" si="18"/>
        <v>1</v>
      </c>
      <c r="Q11" s="68">
        <f t="shared" si="19"/>
        <v>1</v>
      </c>
      <c r="R11" s="129"/>
      <c r="S11" s="129"/>
      <c r="T11" s="129"/>
      <c r="U11" s="17"/>
    </row>
    <row r="12" spans="1:22" ht="15.75" thickBot="1" x14ac:dyDescent="0.3">
      <c r="A12" s="10" t="s">
        <v>150</v>
      </c>
      <c r="B12" s="11" t="s">
        <v>82</v>
      </c>
      <c r="C12" s="34" t="s">
        <v>48</v>
      </c>
      <c r="D12" s="11">
        <v>525</v>
      </c>
      <c r="E12" s="69">
        <v>0.88660000000000005</v>
      </c>
      <c r="F12" s="69">
        <v>0.90629999999999999</v>
      </c>
      <c r="G12" s="69"/>
      <c r="H12" s="69">
        <f t="shared" si="10"/>
        <v>0.16185034410996915</v>
      </c>
      <c r="I12" s="69">
        <f t="shared" si="11"/>
        <v>0.33244591098278908</v>
      </c>
      <c r="J12" s="69">
        <f t="shared" si="12"/>
        <v>0.51251517428753102</v>
      </c>
      <c r="K12" s="69">
        <f t="shared" si="13"/>
        <v>0.70286982717615343</v>
      </c>
      <c r="L12" s="69">
        <f t="shared" si="14"/>
        <v>0.80218355098470917</v>
      </c>
      <c r="M12" s="69">
        <f t="shared" si="15"/>
        <v>0.99745295033253145</v>
      </c>
      <c r="N12" s="69">
        <f t="shared" si="16"/>
        <v>0.99345760423698015</v>
      </c>
      <c r="O12" s="69">
        <f t="shared" si="17"/>
        <v>0.98628795298726735</v>
      </c>
      <c r="P12" s="69">
        <f t="shared" si="18"/>
        <v>0.96966779008184878</v>
      </c>
      <c r="Q12" s="69">
        <f t="shared" si="19"/>
        <v>0.94910461828463721</v>
      </c>
      <c r="R12" s="34" t="s">
        <v>47</v>
      </c>
      <c r="S12" s="34" t="s">
        <v>40</v>
      </c>
      <c r="T12" s="34" t="s">
        <v>42</v>
      </c>
      <c r="U12" s="12"/>
    </row>
    <row r="13" spans="1:22" ht="15.75" thickBot="1" x14ac:dyDescent="0.3">
      <c r="A13" s="13" t="s">
        <v>151</v>
      </c>
      <c r="B13" s="13"/>
      <c r="C13" s="32" t="s">
        <v>48</v>
      </c>
      <c r="D13" s="13"/>
      <c r="E13" s="71">
        <v>0.96899999999999997</v>
      </c>
      <c r="F13" s="71">
        <v>0.99399999999999999</v>
      </c>
      <c r="G13" s="71"/>
      <c r="H13" s="71">
        <f t="shared" si="10"/>
        <v>0.76722090261282649</v>
      </c>
      <c r="I13" s="71">
        <f t="shared" si="11"/>
        <v>0.89473684210526305</v>
      </c>
      <c r="J13" s="71">
        <f t="shared" si="12"/>
        <v>0.94721407624633425</v>
      </c>
      <c r="K13" s="71">
        <f t="shared" si="13"/>
        <v>0.97583081570996977</v>
      </c>
      <c r="L13" s="71">
        <f t="shared" si="14"/>
        <v>0.9857578840284843</v>
      </c>
      <c r="M13" s="71">
        <f t="shared" si="15"/>
        <v>0.99936393294622161</v>
      </c>
      <c r="N13" s="71">
        <f t="shared" si="16"/>
        <v>0.99836126235661038</v>
      </c>
      <c r="O13" s="71">
        <f t="shared" si="17"/>
        <v>0.99654673053358589</v>
      </c>
      <c r="P13" s="71">
        <f t="shared" si="18"/>
        <v>0.99226353880708762</v>
      </c>
      <c r="Q13" s="71">
        <f t="shared" si="19"/>
        <v>0.9868103815061694</v>
      </c>
      <c r="R13" s="32" t="s">
        <v>47</v>
      </c>
      <c r="S13" s="32" t="s">
        <v>40</v>
      </c>
      <c r="T13" s="32" t="s">
        <v>42</v>
      </c>
      <c r="U13" s="13" t="s">
        <v>152</v>
      </c>
    </row>
    <row r="14" spans="1:22" x14ac:dyDescent="0.25">
      <c r="A14" s="138" t="s">
        <v>153</v>
      </c>
      <c r="B14" s="7" t="s">
        <v>50</v>
      </c>
      <c r="C14" s="130" t="s">
        <v>48</v>
      </c>
      <c r="D14" s="7">
        <v>753</v>
      </c>
      <c r="E14" s="67">
        <v>0.71950000000000003</v>
      </c>
      <c r="F14" s="67">
        <v>1</v>
      </c>
      <c r="G14" s="67"/>
      <c r="H14" s="67">
        <f t="shared" si="10"/>
        <v>1</v>
      </c>
      <c r="I14" s="67">
        <f t="shared" si="11"/>
        <v>1</v>
      </c>
      <c r="J14" s="67">
        <f t="shared" si="12"/>
        <v>1</v>
      </c>
      <c r="K14" s="67">
        <f t="shared" si="13"/>
        <v>1</v>
      </c>
      <c r="L14" s="67">
        <f t="shared" si="14"/>
        <v>1</v>
      </c>
      <c r="M14" s="67">
        <f t="shared" si="15"/>
        <v>0.99430809346496074</v>
      </c>
      <c r="N14" s="67">
        <f t="shared" si="16"/>
        <v>0.98545162210523596</v>
      </c>
      <c r="O14" s="67">
        <f t="shared" si="17"/>
        <v>0.96977533538063676</v>
      </c>
      <c r="P14" s="67">
        <f t="shared" si="18"/>
        <v>0.93447027216446676</v>
      </c>
      <c r="Q14" s="67">
        <f t="shared" si="19"/>
        <v>0.89268634827520255</v>
      </c>
      <c r="R14" s="130" t="s">
        <v>47</v>
      </c>
      <c r="S14" s="130" t="s">
        <v>40</v>
      </c>
      <c r="T14" s="140" t="s">
        <v>42</v>
      </c>
      <c r="U14" s="16"/>
    </row>
    <row r="15" spans="1:22" ht="15.75" thickBot="1" x14ac:dyDescent="0.3">
      <c r="A15" s="139"/>
      <c r="B15" s="8" t="s">
        <v>51</v>
      </c>
      <c r="C15" s="131"/>
      <c r="D15" s="8">
        <v>754</v>
      </c>
      <c r="E15" s="68">
        <v>0.93300000000000005</v>
      </c>
      <c r="F15" s="68">
        <v>0.98699999999999999</v>
      </c>
      <c r="G15" s="68"/>
      <c r="H15" s="68">
        <f t="shared" si="10"/>
        <v>0.59426751592356675</v>
      </c>
      <c r="I15" s="68">
        <f t="shared" si="11"/>
        <v>0.79067796610169483</v>
      </c>
      <c r="J15" s="68">
        <f t="shared" si="12"/>
        <v>0.88857142857142846</v>
      </c>
      <c r="K15" s="68">
        <f t="shared" si="13"/>
        <v>0.9472081218274111</v>
      </c>
      <c r="L15" s="68">
        <f t="shared" si="14"/>
        <v>0.96851211072664356</v>
      </c>
      <c r="M15" s="68">
        <f t="shared" si="15"/>
        <v>0.99861655998348131</v>
      </c>
      <c r="N15" s="68">
        <f t="shared" si="16"/>
        <v>0.99643995749202985</v>
      </c>
      <c r="O15" s="68">
        <f t="shared" si="17"/>
        <v>0.99251396648044687</v>
      </c>
      <c r="P15" s="68">
        <f t="shared" si="18"/>
        <v>0.98331257783312587</v>
      </c>
      <c r="Q15" s="68">
        <f t="shared" si="19"/>
        <v>0.97172995780590721</v>
      </c>
      <c r="R15" s="131"/>
      <c r="S15" s="131"/>
      <c r="T15" s="141"/>
      <c r="U15" s="17"/>
    </row>
    <row r="16" spans="1:22" ht="15.75" thickBot="1" x14ac:dyDescent="0.3">
      <c r="A16" s="10" t="s">
        <v>154</v>
      </c>
      <c r="B16" s="11" t="s">
        <v>82</v>
      </c>
      <c r="C16" s="11" t="s">
        <v>48</v>
      </c>
      <c r="D16" s="11">
        <v>495</v>
      </c>
      <c r="E16" s="69">
        <v>0.88660000000000005</v>
      </c>
      <c r="F16" s="69">
        <v>0.90629999999999999</v>
      </c>
      <c r="G16" s="69"/>
      <c r="H16" s="69">
        <f t="shared" si="10"/>
        <v>0.16185034410996915</v>
      </c>
      <c r="I16" s="69">
        <f t="shared" si="11"/>
        <v>0.33244591098278908</v>
      </c>
      <c r="J16" s="69">
        <f t="shared" si="12"/>
        <v>0.51251517428753102</v>
      </c>
      <c r="K16" s="69">
        <f t="shared" si="13"/>
        <v>0.70286982717615343</v>
      </c>
      <c r="L16" s="69">
        <f t="shared" si="14"/>
        <v>0.80218355098470917</v>
      </c>
      <c r="M16" s="69">
        <f t="shared" si="15"/>
        <v>0.99745295033253145</v>
      </c>
      <c r="N16" s="69">
        <f t="shared" si="16"/>
        <v>0.99345760423698015</v>
      </c>
      <c r="O16" s="69">
        <f t="shared" si="17"/>
        <v>0.98628795298726735</v>
      </c>
      <c r="P16" s="69">
        <f t="shared" si="18"/>
        <v>0.96966779008184878</v>
      </c>
      <c r="Q16" s="69">
        <f t="shared" si="19"/>
        <v>0.94910461828463721</v>
      </c>
      <c r="R16" s="11" t="s">
        <v>47</v>
      </c>
      <c r="S16" s="31" t="s">
        <v>52</v>
      </c>
      <c r="T16" s="34" t="s">
        <v>42</v>
      </c>
      <c r="U16" s="26" t="s">
        <v>155</v>
      </c>
    </row>
    <row r="17" spans="1:21" x14ac:dyDescent="0.25">
      <c r="A17" s="132" t="s">
        <v>156</v>
      </c>
      <c r="B17" s="74" t="s">
        <v>157</v>
      </c>
      <c r="C17" s="134" t="s">
        <v>48</v>
      </c>
      <c r="D17" s="74"/>
      <c r="E17" s="75">
        <v>0.7</v>
      </c>
      <c r="F17" s="75">
        <v>0.998</v>
      </c>
      <c r="G17" s="75"/>
      <c r="H17" s="75">
        <f t="shared" si="10"/>
        <v>0.87719298245614019</v>
      </c>
      <c r="I17" s="75">
        <f t="shared" si="11"/>
        <v>0.948509485094851</v>
      </c>
      <c r="J17" s="75">
        <f t="shared" si="12"/>
        <v>0.97493036211699169</v>
      </c>
      <c r="K17" s="75">
        <f t="shared" si="13"/>
        <v>0.98870056497175152</v>
      </c>
      <c r="L17" s="75">
        <f t="shared" si="14"/>
        <v>0.99337748344370858</v>
      </c>
      <c r="M17" s="75">
        <f t="shared" si="15"/>
        <v>0.99390268688264705</v>
      </c>
      <c r="N17" s="75">
        <f t="shared" si="16"/>
        <v>0.98442529332364237</v>
      </c>
      <c r="O17" s="75">
        <f t="shared" si="17"/>
        <v>0.96767937944408533</v>
      </c>
      <c r="P17" s="75">
        <f t="shared" si="18"/>
        <v>0.93010251630941276</v>
      </c>
      <c r="Q17" s="75">
        <f t="shared" si="19"/>
        <v>0.88587370022825263</v>
      </c>
      <c r="R17" s="136" t="s">
        <v>47</v>
      </c>
      <c r="S17" s="136" t="s">
        <v>40</v>
      </c>
      <c r="T17" s="136" t="s">
        <v>42</v>
      </c>
      <c r="U17" s="76" t="s">
        <v>158</v>
      </c>
    </row>
    <row r="18" spans="1:21" x14ac:dyDescent="0.25">
      <c r="A18" s="132"/>
      <c r="B18" s="6" t="s">
        <v>159</v>
      </c>
      <c r="C18" s="135"/>
      <c r="D18" s="6"/>
      <c r="E18" s="65">
        <v>0.92300000000000004</v>
      </c>
      <c r="F18" s="65">
        <v>0.998</v>
      </c>
      <c r="G18" s="65"/>
      <c r="H18" s="65">
        <f t="shared" si="10"/>
        <v>0.90401567091087165</v>
      </c>
      <c r="I18" s="65">
        <f t="shared" si="11"/>
        <v>0.96045785639958381</v>
      </c>
      <c r="J18" s="65">
        <f t="shared" si="12"/>
        <v>0.98087141339001072</v>
      </c>
      <c r="K18" s="65">
        <f t="shared" si="13"/>
        <v>0.99140708915145015</v>
      </c>
      <c r="L18" s="65">
        <f t="shared" si="14"/>
        <v>0.99496945742005027</v>
      </c>
      <c r="M18" s="65">
        <f t="shared" si="15"/>
        <v>0.99842789767043016</v>
      </c>
      <c r="N18" s="65">
        <f t="shared" si="16"/>
        <v>0.9959556699406481</v>
      </c>
      <c r="O18" s="65">
        <f t="shared" si="17"/>
        <v>0.99150016558118992</v>
      </c>
      <c r="P18" s="65">
        <f t="shared" si="18"/>
        <v>0.98107643155566482</v>
      </c>
      <c r="Q18" s="65">
        <f t="shared" si="19"/>
        <v>0.96799224054316202</v>
      </c>
      <c r="R18" s="137"/>
      <c r="S18" s="137"/>
      <c r="T18" s="137"/>
      <c r="U18" s="77"/>
    </row>
    <row r="19" spans="1:21" ht="15.75" thickBot="1" x14ac:dyDescent="0.3">
      <c r="A19" s="133"/>
      <c r="B19" s="9" t="s">
        <v>160</v>
      </c>
      <c r="C19" s="136"/>
      <c r="D19" s="9"/>
      <c r="E19" s="66">
        <v>0.98599999999999999</v>
      </c>
      <c r="F19" s="66">
        <v>0.998</v>
      </c>
      <c r="G19" s="66"/>
      <c r="H19" s="66">
        <f t="shared" si="10"/>
        <v>0.9095940959409593</v>
      </c>
      <c r="I19" s="66">
        <f t="shared" si="11"/>
        <v>0.962890625</v>
      </c>
      <c r="J19" s="66">
        <f t="shared" si="12"/>
        <v>0.98207171314741037</v>
      </c>
      <c r="K19" s="66">
        <f t="shared" si="13"/>
        <v>0.99195171026156947</v>
      </c>
      <c r="L19" s="66">
        <f t="shared" si="14"/>
        <v>0.99528936742934049</v>
      </c>
      <c r="M19" s="66">
        <f t="shared" si="15"/>
        <v>0.99971379507727542</v>
      </c>
      <c r="N19" s="66">
        <f t="shared" si="16"/>
        <v>0.99926222596964587</v>
      </c>
      <c r="O19" s="66">
        <f t="shared" si="17"/>
        <v>0.99844375277901298</v>
      </c>
      <c r="P19" s="66">
        <f t="shared" si="18"/>
        <v>0.99650524213679481</v>
      </c>
      <c r="Q19" s="66">
        <f t="shared" si="19"/>
        <v>0.99402390438247012</v>
      </c>
      <c r="R19" s="129"/>
      <c r="S19" s="129"/>
      <c r="T19" s="129"/>
      <c r="U19" s="78"/>
    </row>
    <row r="20" spans="1:21" x14ac:dyDescent="0.25">
      <c r="A20" s="143" t="s">
        <v>161</v>
      </c>
      <c r="B20" s="7" t="s">
        <v>162</v>
      </c>
      <c r="C20" s="128" t="s">
        <v>48</v>
      </c>
      <c r="D20" s="7"/>
      <c r="E20" s="67">
        <v>0.5</v>
      </c>
      <c r="F20" s="67">
        <v>0.97499999999999998</v>
      </c>
      <c r="G20" s="67"/>
      <c r="H20" s="67">
        <f t="shared" si="10"/>
        <v>0.2898550724637679</v>
      </c>
      <c r="I20" s="67">
        <f t="shared" si="11"/>
        <v>0.51282051282051266</v>
      </c>
      <c r="J20" s="67">
        <f t="shared" si="12"/>
        <v>0.68965517241379293</v>
      </c>
      <c r="K20" s="67">
        <f t="shared" si="13"/>
        <v>0.83333333333333326</v>
      </c>
      <c r="L20" s="67">
        <f t="shared" si="14"/>
        <v>0.89552238805970141</v>
      </c>
      <c r="M20" s="67">
        <f t="shared" si="15"/>
        <v>0.98964267219057478</v>
      </c>
      <c r="N20" s="67">
        <f t="shared" si="16"/>
        <v>0.97371879106438897</v>
      </c>
      <c r="O20" s="67">
        <f t="shared" si="17"/>
        <v>0.9460916442048517</v>
      </c>
      <c r="P20" s="67">
        <f t="shared" si="18"/>
        <v>0.88636363636363635</v>
      </c>
      <c r="Q20" s="67">
        <f t="shared" si="19"/>
        <v>0.81981981981981977</v>
      </c>
      <c r="R20" s="128" t="s">
        <v>47</v>
      </c>
      <c r="S20" s="128" t="s">
        <v>40</v>
      </c>
      <c r="T20" s="128" t="s">
        <v>42</v>
      </c>
      <c r="U20" s="79" t="s">
        <v>163</v>
      </c>
    </row>
    <row r="21" spans="1:21" ht="15.75" thickBot="1" x14ac:dyDescent="0.3">
      <c r="A21" s="133"/>
      <c r="B21" s="9" t="s">
        <v>164</v>
      </c>
      <c r="C21" s="137"/>
      <c r="D21" s="9"/>
      <c r="E21" s="66">
        <v>0.91700000000000004</v>
      </c>
      <c r="F21" s="66">
        <v>0.97499999999999998</v>
      </c>
      <c r="G21" s="66"/>
      <c r="H21" s="66">
        <f t="shared" si="10"/>
        <v>0.4281045751633985</v>
      </c>
      <c r="I21" s="66">
        <f t="shared" si="11"/>
        <v>0.65876436781609171</v>
      </c>
      <c r="J21" s="66">
        <f t="shared" si="12"/>
        <v>0.80297723292469336</v>
      </c>
      <c r="K21" s="66">
        <f t="shared" si="13"/>
        <v>0.90167158308751216</v>
      </c>
      <c r="L21" s="66">
        <f t="shared" si="14"/>
        <v>0.94019138755980858</v>
      </c>
      <c r="M21" s="66">
        <f t="shared" si="15"/>
        <v>0.99826570270383219</v>
      </c>
      <c r="N21" s="66">
        <f t="shared" si="16"/>
        <v>0.99553955288048157</v>
      </c>
      <c r="O21" s="66">
        <f t="shared" si="17"/>
        <v>0.99062993903815766</v>
      </c>
      <c r="P21" s="66">
        <f t="shared" si="18"/>
        <v>0.97916143610343964</v>
      </c>
      <c r="Q21" s="66">
        <f t="shared" si="19"/>
        <v>0.96480067854113649</v>
      </c>
      <c r="R21" s="137"/>
      <c r="S21" s="137"/>
      <c r="T21" s="137"/>
      <c r="U21" s="78"/>
    </row>
    <row r="22" spans="1:21" x14ac:dyDescent="0.25">
      <c r="A22" s="126" t="s">
        <v>165</v>
      </c>
      <c r="B22" s="80" t="s">
        <v>50</v>
      </c>
      <c r="C22" s="128" t="s">
        <v>48</v>
      </c>
      <c r="D22" s="7"/>
      <c r="E22" s="67">
        <v>0.82</v>
      </c>
      <c r="F22" s="67">
        <v>0.94</v>
      </c>
      <c r="G22" s="67">
        <v>0.92300000000000004</v>
      </c>
      <c r="H22" s="67">
        <f t="shared" si="10"/>
        <v>0.21808510638297857</v>
      </c>
      <c r="I22" s="67">
        <f t="shared" si="11"/>
        <v>0.41836734693877525</v>
      </c>
      <c r="J22" s="67">
        <f t="shared" si="12"/>
        <v>0.60294117647058798</v>
      </c>
      <c r="K22" s="67">
        <f t="shared" si="13"/>
        <v>0.77358490566037719</v>
      </c>
      <c r="L22" s="67">
        <f t="shared" si="14"/>
        <v>0.85416666666666641</v>
      </c>
      <c r="M22" s="67">
        <f t="shared" si="15"/>
        <v>0.99610726643598613</v>
      </c>
      <c r="N22" s="67">
        <f t="shared" si="16"/>
        <v>0.99002217294900219</v>
      </c>
      <c r="O22" s="67">
        <f t="shared" si="17"/>
        <v>0.97916666666666663</v>
      </c>
      <c r="P22" s="67">
        <f t="shared" si="18"/>
        <v>0.95431472081218272</v>
      </c>
      <c r="Q22" s="67">
        <f t="shared" si="19"/>
        <v>0.9241573033707865</v>
      </c>
      <c r="R22" s="128" t="s">
        <v>47</v>
      </c>
      <c r="S22" s="130" t="s">
        <v>40</v>
      </c>
      <c r="T22" s="130" t="s">
        <v>42</v>
      </c>
      <c r="U22" s="16"/>
    </row>
    <row r="23" spans="1:21" ht="15.75" thickBot="1" x14ac:dyDescent="0.3">
      <c r="A23" s="142"/>
      <c r="B23" s="81" t="s">
        <v>51</v>
      </c>
      <c r="C23" s="137"/>
      <c r="D23" s="9"/>
      <c r="E23" s="66">
        <v>0.94</v>
      </c>
      <c r="F23" s="66">
        <v>0.97</v>
      </c>
      <c r="G23" s="66">
        <v>0.96299999999999997</v>
      </c>
      <c r="H23" s="66">
        <f t="shared" si="10"/>
        <v>0.39004149377593339</v>
      </c>
      <c r="I23" s="66">
        <f t="shared" si="11"/>
        <v>0.62251655629139047</v>
      </c>
      <c r="J23" s="66">
        <f t="shared" si="12"/>
        <v>0.77685950413223126</v>
      </c>
      <c r="K23" s="66">
        <f t="shared" si="13"/>
        <v>0.88679245283018859</v>
      </c>
      <c r="L23" s="66">
        <f t="shared" si="14"/>
        <v>0.93069306930693063</v>
      </c>
      <c r="M23" s="66">
        <f t="shared" si="15"/>
        <v>0.99873923093086781</v>
      </c>
      <c r="N23" s="66">
        <f t="shared" si="16"/>
        <v>0.99675500270416439</v>
      </c>
      <c r="O23" s="66">
        <f t="shared" si="17"/>
        <v>0.99317406143344711</v>
      </c>
      <c r="P23" s="66">
        <f t="shared" si="18"/>
        <v>0.98477157360406087</v>
      </c>
      <c r="Q23" s="66">
        <f t="shared" si="19"/>
        <v>0.97417503586800569</v>
      </c>
      <c r="R23" s="137"/>
      <c r="S23" s="136"/>
      <c r="T23" s="136"/>
      <c r="U23" s="18"/>
    </row>
    <row r="24" spans="1:21" x14ac:dyDescent="0.25">
      <c r="A24" s="126" t="s">
        <v>166</v>
      </c>
      <c r="B24" s="7" t="s">
        <v>50</v>
      </c>
      <c r="C24" s="128" t="s">
        <v>48</v>
      </c>
      <c r="D24" s="7">
        <v>1300</v>
      </c>
      <c r="E24" s="67">
        <v>0.82</v>
      </c>
      <c r="F24" s="67">
        <v>0.96</v>
      </c>
      <c r="G24" s="67">
        <v>0.92800000000000005</v>
      </c>
      <c r="H24" s="67">
        <f t="shared" si="10"/>
        <v>0.29496402877697819</v>
      </c>
      <c r="I24" s="67">
        <f t="shared" si="11"/>
        <v>0.51898734177215167</v>
      </c>
      <c r="J24" s="67">
        <f t="shared" si="12"/>
        <v>0.69491525423728795</v>
      </c>
      <c r="K24" s="67">
        <f t="shared" si="13"/>
        <v>0.83673469387755095</v>
      </c>
      <c r="L24" s="67">
        <f t="shared" si="14"/>
        <v>0.8978102189781022</v>
      </c>
      <c r="M24" s="67">
        <f t="shared" si="15"/>
        <v>0.99618805590851334</v>
      </c>
      <c r="N24" s="67">
        <f t="shared" si="16"/>
        <v>0.99022801302931596</v>
      </c>
      <c r="O24" s="67">
        <f t="shared" si="17"/>
        <v>0.97959183673469385</v>
      </c>
      <c r="P24" s="67">
        <f t="shared" si="18"/>
        <v>0.95522388059701491</v>
      </c>
      <c r="Q24" s="67">
        <f t="shared" si="19"/>
        <v>0.92561983471074372</v>
      </c>
      <c r="R24" s="128" t="s">
        <v>47</v>
      </c>
      <c r="S24" s="130" t="s">
        <v>40</v>
      </c>
      <c r="T24" s="130" t="s">
        <v>42</v>
      </c>
      <c r="U24" s="82" t="s">
        <v>167</v>
      </c>
    </row>
    <row r="25" spans="1:21" ht="15.75" thickBot="1" x14ac:dyDescent="0.3">
      <c r="A25" s="142"/>
      <c r="B25" s="81" t="s">
        <v>51</v>
      </c>
      <c r="C25" s="129"/>
      <c r="D25" s="9">
        <v>1300</v>
      </c>
      <c r="E25" s="66">
        <v>0.93</v>
      </c>
      <c r="F25" s="66">
        <v>0.97499999999999998</v>
      </c>
      <c r="G25" s="66">
        <v>0.96499999999999997</v>
      </c>
      <c r="H25" s="66">
        <f t="shared" si="10"/>
        <v>0.43155452436194874</v>
      </c>
      <c r="I25" s="66">
        <f t="shared" si="11"/>
        <v>0.66192170818505314</v>
      </c>
      <c r="J25" s="66">
        <f t="shared" si="12"/>
        <v>0.80519480519480513</v>
      </c>
      <c r="K25" s="66">
        <f t="shared" si="13"/>
        <v>0.90291262135922323</v>
      </c>
      <c r="L25" s="66">
        <f t="shared" si="14"/>
        <v>0.9409780775716694</v>
      </c>
      <c r="M25" s="66">
        <f t="shared" si="15"/>
        <v>0.99853694220921729</v>
      </c>
      <c r="N25" s="66">
        <f t="shared" si="16"/>
        <v>0.99623554719010488</v>
      </c>
      <c r="O25" s="66">
        <f t="shared" si="17"/>
        <v>0.99208592425098929</v>
      </c>
      <c r="P25" s="66">
        <f t="shared" si="18"/>
        <v>0.98236775818639799</v>
      </c>
      <c r="Q25" s="66">
        <f t="shared" si="19"/>
        <v>0.97014925373134331</v>
      </c>
      <c r="R25" s="129"/>
      <c r="S25" s="136"/>
      <c r="T25" s="136"/>
      <c r="U25" s="83" t="s">
        <v>167</v>
      </c>
    </row>
    <row r="26" spans="1:21" x14ac:dyDescent="0.25">
      <c r="A26" s="143" t="s">
        <v>168</v>
      </c>
      <c r="B26" s="80" t="s">
        <v>169</v>
      </c>
      <c r="C26" s="128" t="s">
        <v>48</v>
      </c>
      <c r="D26" s="7">
        <v>63</v>
      </c>
      <c r="E26" s="67">
        <v>0.81799999999999995</v>
      </c>
      <c r="F26" s="67">
        <v>0.96699999999999997</v>
      </c>
      <c r="G26" s="67"/>
      <c r="H26" s="67">
        <f t="shared" si="10"/>
        <v>0.3359342915811086</v>
      </c>
      <c r="I26" s="67">
        <f t="shared" si="11"/>
        <v>0.56608996539792367</v>
      </c>
      <c r="J26" s="67">
        <f t="shared" si="12"/>
        <v>0.73363228699551553</v>
      </c>
      <c r="K26" s="67">
        <f t="shared" si="13"/>
        <v>0.86105263157894718</v>
      </c>
      <c r="L26" s="67">
        <f t="shared" si="14"/>
        <v>0.91396648044692719</v>
      </c>
      <c r="M26" s="67">
        <f t="shared" si="15"/>
        <v>0.99617365710080941</v>
      </c>
      <c r="N26" s="67">
        <f t="shared" si="16"/>
        <v>0.99019132309350577</v>
      </c>
      <c r="O26" s="67">
        <f t="shared" si="17"/>
        <v>0.97951603826674172</v>
      </c>
      <c r="P26" s="67">
        <f t="shared" si="18"/>
        <v>0.95506172839506176</v>
      </c>
      <c r="Q26" s="67">
        <f t="shared" si="19"/>
        <v>0.92535885167464116</v>
      </c>
      <c r="R26" s="128" t="s">
        <v>47</v>
      </c>
      <c r="S26" s="128" t="s">
        <v>40</v>
      </c>
      <c r="T26" s="128" t="s">
        <v>42</v>
      </c>
      <c r="U26" s="82" t="s">
        <v>170</v>
      </c>
    </row>
    <row r="27" spans="1:21" x14ac:dyDescent="0.25">
      <c r="A27" s="132"/>
      <c r="B27" s="15" t="s">
        <v>171</v>
      </c>
      <c r="C27" s="137"/>
      <c r="D27" s="6">
        <v>57</v>
      </c>
      <c r="E27" s="65">
        <v>0.92600000000000005</v>
      </c>
      <c r="F27" s="65">
        <v>0.96699999999999997</v>
      </c>
      <c r="G27" s="65"/>
      <c r="H27" s="65">
        <f t="shared" si="10"/>
        <v>0.3641368462445928</v>
      </c>
      <c r="I27" s="65">
        <f t="shared" si="11"/>
        <v>0.59626529298132636</v>
      </c>
      <c r="J27" s="65">
        <f t="shared" si="12"/>
        <v>0.75715453802125898</v>
      </c>
      <c r="K27" s="65">
        <f t="shared" si="13"/>
        <v>0.87523629489603016</v>
      </c>
      <c r="L27" s="65">
        <f t="shared" si="14"/>
        <v>0.92323030907278159</v>
      </c>
      <c r="M27" s="65">
        <f t="shared" si="15"/>
        <v>0.99844069368059507</v>
      </c>
      <c r="N27" s="65">
        <f t="shared" si="16"/>
        <v>0.99598850761641455</v>
      </c>
      <c r="O27" s="65">
        <f t="shared" si="17"/>
        <v>0.9915688731912955</v>
      </c>
      <c r="P27" s="65">
        <f t="shared" si="18"/>
        <v>0.98122780314561131</v>
      </c>
      <c r="Q27" s="65">
        <f t="shared" si="19"/>
        <v>0.96824488628236305</v>
      </c>
      <c r="R27" s="137"/>
      <c r="S27" s="137"/>
      <c r="T27" s="137"/>
      <c r="U27" s="84" t="s">
        <v>170</v>
      </c>
    </row>
    <row r="28" spans="1:21" ht="15.75" thickBot="1" x14ac:dyDescent="0.3">
      <c r="A28" s="133"/>
      <c r="B28" s="9" t="s">
        <v>172</v>
      </c>
      <c r="C28" s="129"/>
      <c r="D28" s="9">
        <v>53</v>
      </c>
      <c r="E28" s="66">
        <v>0.95699999999999996</v>
      </c>
      <c r="F28" s="66">
        <v>0.96699999999999997</v>
      </c>
      <c r="G28" s="66"/>
      <c r="H28" s="66">
        <f t="shared" si="10"/>
        <v>0.37179487179487164</v>
      </c>
      <c r="I28" s="66">
        <f t="shared" si="11"/>
        <v>0.60416666666666652</v>
      </c>
      <c r="J28" s="66">
        <f t="shared" si="12"/>
        <v>0.76315789473684192</v>
      </c>
      <c r="K28" s="66">
        <f t="shared" si="13"/>
        <v>0.87878787878787867</v>
      </c>
      <c r="L28" s="66">
        <f t="shared" si="14"/>
        <v>0.92553191489361697</v>
      </c>
      <c r="M28" s="66">
        <f t="shared" si="15"/>
        <v>0.99909332433686171</v>
      </c>
      <c r="N28" s="66">
        <f t="shared" si="16"/>
        <v>0.99766507384882708</v>
      </c>
      <c r="O28" s="66">
        <f t="shared" si="17"/>
        <v>0.99508346672764691</v>
      </c>
      <c r="P28" s="66">
        <f t="shared" si="18"/>
        <v>0.98900536947072348</v>
      </c>
      <c r="Q28" s="66">
        <f t="shared" si="19"/>
        <v>0.98129892722528267</v>
      </c>
      <c r="R28" s="129"/>
      <c r="S28" s="129"/>
      <c r="T28" s="129"/>
      <c r="U28" s="83" t="s">
        <v>170</v>
      </c>
    </row>
    <row r="29" spans="1:21" ht="15.75" thickBot="1" x14ac:dyDescent="0.3">
      <c r="A29" s="22" t="s">
        <v>173</v>
      </c>
      <c r="B29" s="23"/>
      <c r="C29" s="23" t="s">
        <v>48</v>
      </c>
      <c r="D29" s="23"/>
      <c r="E29" s="72"/>
      <c r="F29" s="72"/>
      <c r="G29" s="72" t="s">
        <v>174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23" t="s">
        <v>47</v>
      </c>
      <c r="S29" s="23" t="s">
        <v>40</v>
      </c>
      <c r="T29" s="39" t="s">
        <v>42</v>
      </c>
      <c r="U29" s="24"/>
    </row>
    <row r="30" spans="1:21" x14ac:dyDescent="0.25">
      <c r="A30" s="144" t="s">
        <v>175</v>
      </c>
      <c r="B30" s="80" t="s">
        <v>82</v>
      </c>
      <c r="C30" s="140" t="s">
        <v>48</v>
      </c>
      <c r="D30" s="80">
        <v>227</v>
      </c>
      <c r="E30" s="85">
        <v>0.93130000000000002</v>
      </c>
      <c r="F30" s="85">
        <v>0.98399999999999999</v>
      </c>
      <c r="G30" s="85" t="s">
        <v>176</v>
      </c>
      <c r="H30" s="85">
        <f t="shared" ref="H30:H41" si="20">(0.02*E30)/(0.02*E30+(1-0.02)*(1-F30))</f>
        <v>0.54293709555179825</v>
      </c>
      <c r="I30" s="85">
        <f t="shared" ref="I30:I41" si="21">(0.05*E30)/(0.05*E30+(1-0.05)*(1-F30))</f>
        <v>0.75390593378126758</v>
      </c>
      <c r="J30" s="85">
        <f t="shared" ref="J30:J41" si="22">(0.1*E30)/(0.1*E30+(1-0.1)*(1-F30))</f>
        <v>0.86608388356737642</v>
      </c>
      <c r="K30" s="85">
        <f t="shared" ref="K30:K41" si="23">(0.2*E30)/(0.2*E30+(1-0.2)*(1-F30))</f>
        <v>0.9356977795639505</v>
      </c>
      <c r="L30" s="85">
        <f t="shared" ref="L30:L41" si="24">(0.3*E30)/(0.3*E30+(1-0.3)*(1-F30))</f>
        <v>0.96145772394094775</v>
      </c>
      <c r="M30" s="85">
        <f t="shared" ref="M30:M41" si="25">((1-0.02)*F30)/((1-0.02)*F30+(0.02)*(1-E30))</f>
        <v>0.99857718904746229</v>
      </c>
      <c r="N30" s="85">
        <f t="shared" ref="N30:N41" si="26">((1-0.05)*F30)/((1-0.05)*F30+(0.05)*(1-E30))</f>
        <v>0.9963388703256647</v>
      </c>
      <c r="O30" s="85">
        <f t="shared" ref="O30:O41" si="27">((1-0.1)*F30)/((1-0.1)*F30+(0.1)*(1-E30))</f>
        <v>0.99230226226091633</v>
      </c>
      <c r="P30" s="85">
        <f t="shared" ref="P30:P41" si="28">((1-0.2)*F30)/((1-0.2)*F30+(0.2)*(1-E30))</f>
        <v>0.98284515694059482</v>
      </c>
      <c r="Q30" s="85">
        <f t="shared" ref="Q30:Q41" si="29">((1-0.3)*F30)/((1-0.3)*F30+(0.3)*(1-E30))</f>
        <v>0.97094768892459926</v>
      </c>
      <c r="R30" s="130" t="s">
        <v>47</v>
      </c>
      <c r="S30" s="130" t="s">
        <v>40</v>
      </c>
      <c r="T30" s="130" t="s">
        <v>42</v>
      </c>
      <c r="U30" s="86"/>
    </row>
    <row r="31" spans="1:21" x14ac:dyDescent="0.25">
      <c r="A31" s="145"/>
      <c r="B31" s="15" t="s">
        <v>50</v>
      </c>
      <c r="C31" s="147"/>
      <c r="D31" s="15">
        <v>227</v>
      </c>
      <c r="E31" s="87">
        <v>0.7843</v>
      </c>
      <c r="F31" s="87">
        <v>0.98399999999999999</v>
      </c>
      <c r="G31" s="87" t="s">
        <v>177</v>
      </c>
      <c r="H31" s="87">
        <f t="shared" si="20"/>
        <v>0.50009564496588643</v>
      </c>
      <c r="I31" s="87">
        <f t="shared" si="21"/>
        <v>0.72066525774143142</v>
      </c>
      <c r="J31" s="87">
        <f t="shared" si="22"/>
        <v>0.84487773349132811</v>
      </c>
      <c r="K31" s="87">
        <f t="shared" si="23"/>
        <v>0.9245549923376164</v>
      </c>
      <c r="L31" s="87">
        <f t="shared" si="24"/>
        <v>0.95456205119883153</v>
      </c>
      <c r="M31" s="87">
        <f t="shared" si="25"/>
        <v>0.9955463054156678</v>
      </c>
      <c r="N31" s="87">
        <f t="shared" si="26"/>
        <v>0.9885943622202128</v>
      </c>
      <c r="O31" s="87">
        <f t="shared" si="27"/>
        <v>0.97622275868911013</v>
      </c>
      <c r="P31" s="87">
        <f t="shared" si="28"/>
        <v>0.94804537900137298</v>
      </c>
      <c r="Q31" s="87">
        <f t="shared" si="29"/>
        <v>0.91412190946370975</v>
      </c>
      <c r="R31" s="135"/>
      <c r="S31" s="135"/>
      <c r="T31" s="135"/>
      <c r="U31" s="25"/>
    </row>
    <row r="32" spans="1:21" ht="15.75" thickBot="1" x14ac:dyDescent="0.3">
      <c r="A32" s="146"/>
      <c r="B32" s="81" t="s">
        <v>51</v>
      </c>
      <c r="C32" s="148"/>
      <c r="D32" s="81">
        <v>227</v>
      </c>
      <c r="E32" s="88">
        <v>0.84309999999999996</v>
      </c>
      <c r="F32" s="88">
        <v>0.99199999999999999</v>
      </c>
      <c r="G32" s="88" t="s">
        <v>178</v>
      </c>
      <c r="H32" s="88">
        <f t="shared" si="20"/>
        <v>0.68261679216257776</v>
      </c>
      <c r="I32" s="88">
        <f t="shared" si="21"/>
        <v>0.84725153250929541</v>
      </c>
      <c r="J32" s="88">
        <f t="shared" si="22"/>
        <v>0.92132007430881857</v>
      </c>
      <c r="K32" s="88">
        <f t="shared" si="23"/>
        <v>0.96343275054279498</v>
      </c>
      <c r="L32" s="88">
        <f t="shared" si="24"/>
        <v>0.97833907090086258</v>
      </c>
      <c r="M32" s="88">
        <f t="shared" si="25"/>
        <v>0.99678252185485872</v>
      </c>
      <c r="N32" s="88">
        <f t="shared" si="26"/>
        <v>0.99174423438165948</v>
      </c>
      <c r="O32" s="88">
        <f t="shared" si="27"/>
        <v>0.98272958425519275</v>
      </c>
      <c r="P32" s="88">
        <f t="shared" si="28"/>
        <v>0.96196271424761814</v>
      </c>
      <c r="Q32" s="88">
        <f t="shared" si="29"/>
        <v>0.93651799803093849</v>
      </c>
      <c r="R32" s="136"/>
      <c r="S32" s="136"/>
      <c r="T32" s="136"/>
      <c r="U32" s="89"/>
    </row>
    <row r="33" spans="1:21" ht="15.75" thickBot="1" x14ac:dyDescent="0.3">
      <c r="A33" s="22" t="s">
        <v>179</v>
      </c>
      <c r="B33" s="23"/>
      <c r="C33" s="23" t="s">
        <v>82</v>
      </c>
      <c r="D33" s="23">
        <v>250</v>
      </c>
      <c r="E33" s="72">
        <v>0.91</v>
      </c>
      <c r="F33" s="72">
        <v>0.9667</v>
      </c>
      <c r="G33" s="72">
        <v>0.94399999999999995</v>
      </c>
      <c r="H33" s="72">
        <f t="shared" si="20"/>
        <v>0.35802809143486647</v>
      </c>
      <c r="I33" s="72">
        <f t="shared" si="21"/>
        <v>0.58987489466519738</v>
      </c>
      <c r="J33" s="72">
        <f t="shared" si="22"/>
        <v>0.75225262461767384</v>
      </c>
      <c r="K33" s="72">
        <f t="shared" si="23"/>
        <v>0.87231595092024539</v>
      </c>
      <c r="L33" s="72">
        <f t="shared" si="24"/>
        <v>0.92133238837703757</v>
      </c>
      <c r="M33" s="72">
        <f t="shared" si="25"/>
        <v>0.99810359831683815</v>
      </c>
      <c r="N33" s="72">
        <f t="shared" si="26"/>
        <v>0.99512388052423706</v>
      </c>
      <c r="O33" s="72">
        <f t="shared" si="27"/>
        <v>0.98976144158902424</v>
      </c>
      <c r="P33" s="72">
        <f t="shared" si="28"/>
        <v>0.97725434694702784</v>
      </c>
      <c r="Q33" s="72">
        <f t="shared" si="29"/>
        <v>0.96163083175830266</v>
      </c>
      <c r="R33" s="23" t="s">
        <v>47</v>
      </c>
      <c r="S33" s="23" t="s">
        <v>40</v>
      </c>
      <c r="T33" s="39" t="s">
        <v>180</v>
      </c>
      <c r="U33" s="27" t="s">
        <v>181</v>
      </c>
    </row>
    <row r="34" spans="1:21" x14ac:dyDescent="0.25">
      <c r="A34" s="126" t="s">
        <v>182</v>
      </c>
      <c r="B34" s="7" t="s">
        <v>50</v>
      </c>
      <c r="C34" s="130" t="s">
        <v>48</v>
      </c>
      <c r="D34" s="7">
        <v>113</v>
      </c>
      <c r="E34" s="67">
        <v>0.879</v>
      </c>
      <c r="F34" s="67">
        <v>1</v>
      </c>
      <c r="G34" s="67"/>
      <c r="H34" s="67">
        <f t="shared" si="20"/>
        <v>1</v>
      </c>
      <c r="I34" s="67">
        <f t="shared" si="21"/>
        <v>1</v>
      </c>
      <c r="J34" s="67">
        <f t="shared" si="22"/>
        <v>1</v>
      </c>
      <c r="K34" s="67">
        <f t="shared" si="23"/>
        <v>1</v>
      </c>
      <c r="L34" s="67">
        <f t="shared" si="24"/>
        <v>1</v>
      </c>
      <c r="M34" s="67">
        <f t="shared" si="25"/>
        <v>0.99753669509985543</v>
      </c>
      <c r="N34" s="67">
        <f t="shared" si="26"/>
        <v>0.99367187908582189</v>
      </c>
      <c r="O34" s="67">
        <f t="shared" si="27"/>
        <v>0.98673391075539962</v>
      </c>
      <c r="P34" s="67">
        <f t="shared" si="28"/>
        <v>0.97063819461295797</v>
      </c>
      <c r="Q34" s="67">
        <f t="shared" si="29"/>
        <v>0.9506994431617547</v>
      </c>
      <c r="R34" s="130" t="s">
        <v>47</v>
      </c>
      <c r="S34" s="130" t="s">
        <v>40</v>
      </c>
      <c r="T34" s="130" t="s">
        <v>42</v>
      </c>
      <c r="U34" s="79" t="s">
        <v>183</v>
      </c>
    </row>
    <row r="35" spans="1:21" ht="15.75" thickBot="1" x14ac:dyDescent="0.3">
      <c r="A35" s="127"/>
      <c r="B35" s="8" t="s">
        <v>51</v>
      </c>
      <c r="C35" s="131"/>
      <c r="D35" s="8">
        <v>113</v>
      </c>
      <c r="E35" s="68">
        <v>0.97199999999999998</v>
      </c>
      <c r="F35" s="68">
        <v>1</v>
      </c>
      <c r="G35" s="68"/>
      <c r="H35" s="68">
        <f t="shared" si="20"/>
        <v>1</v>
      </c>
      <c r="I35" s="68">
        <f t="shared" si="21"/>
        <v>1</v>
      </c>
      <c r="J35" s="68">
        <f t="shared" si="22"/>
        <v>1</v>
      </c>
      <c r="K35" s="68">
        <f t="shared" si="23"/>
        <v>1</v>
      </c>
      <c r="L35" s="68">
        <f t="shared" si="24"/>
        <v>1</v>
      </c>
      <c r="M35" s="68">
        <f t="shared" si="25"/>
        <v>0.99942889777270127</v>
      </c>
      <c r="N35" s="68">
        <f t="shared" si="26"/>
        <v>0.99852848433886909</v>
      </c>
      <c r="O35" s="68">
        <f t="shared" si="27"/>
        <v>0.99689853788214444</v>
      </c>
      <c r="P35" s="68">
        <f t="shared" si="28"/>
        <v>0.99304865938430975</v>
      </c>
      <c r="Q35" s="68">
        <f t="shared" si="29"/>
        <v>0.98814229249011865</v>
      </c>
      <c r="R35" s="131"/>
      <c r="S35" s="131"/>
      <c r="T35" s="131"/>
      <c r="U35" s="17"/>
    </row>
    <row r="36" spans="1:21" ht="15.75" thickBot="1" x14ac:dyDescent="0.3">
      <c r="A36" s="20" t="s">
        <v>184</v>
      </c>
      <c r="B36" s="21"/>
      <c r="C36" s="21" t="s">
        <v>82</v>
      </c>
      <c r="D36" s="21"/>
      <c r="E36" s="90">
        <v>0.93</v>
      </c>
      <c r="F36" s="90">
        <v>1</v>
      </c>
      <c r="G36" s="90"/>
      <c r="H36" s="90">
        <f t="shared" si="20"/>
        <v>1</v>
      </c>
      <c r="I36" s="90">
        <f t="shared" si="21"/>
        <v>1</v>
      </c>
      <c r="J36" s="90">
        <f t="shared" si="22"/>
        <v>1</v>
      </c>
      <c r="K36" s="90">
        <f t="shared" si="23"/>
        <v>1</v>
      </c>
      <c r="L36" s="90">
        <f t="shared" si="24"/>
        <v>1</v>
      </c>
      <c r="M36" s="90">
        <f t="shared" si="25"/>
        <v>0.99857346647646228</v>
      </c>
      <c r="N36" s="90">
        <f t="shared" si="26"/>
        <v>0.99632931305715788</v>
      </c>
      <c r="O36" s="90">
        <f t="shared" si="27"/>
        <v>0.99228224917309815</v>
      </c>
      <c r="P36" s="90">
        <f t="shared" si="28"/>
        <v>0.98280098280098283</v>
      </c>
      <c r="Q36" s="90">
        <f t="shared" si="29"/>
        <v>0.970873786407767</v>
      </c>
      <c r="R36" s="21" t="s">
        <v>47</v>
      </c>
      <c r="S36" s="21" t="s">
        <v>40</v>
      </c>
      <c r="T36" s="21" t="s">
        <v>42</v>
      </c>
      <c r="U36" s="91" t="s">
        <v>185</v>
      </c>
    </row>
    <row r="37" spans="1:21" ht="15.75" thickBot="1" x14ac:dyDescent="0.3">
      <c r="A37" s="92" t="s">
        <v>186</v>
      </c>
      <c r="B37" s="93"/>
      <c r="C37" s="93" t="s">
        <v>48</v>
      </c>
      <c r="D37" s="93"/>
      <c r="E37" s="94">
        <v>0.91539999999999999</v>
      </c>
      <c r="F37" s="94">
        <v>0.97019999999999995</v>
      </c>
      <c r="G37" s="94">
        <v>0.95089999999999997</v>
      </c>
      <c r="H37" s="94">
        <f t="shared" si="20"/>
        <v>0.38533423135207912</v>
      </c>
      <c r="I37" s="94">
        <f t="shared" si="21"/>
        <v>0.61784557235421134</v>
      </c>
      <c r="J37" s="94">
        <f t="shared" si="22"/>
        <v>0.77340317674890147</v>
      </c>
      <c r="K37" s="94">
        <f t="shared" si="23"/>
        <v>0.88478639087570066</v>
      </c>
      <c r="L37" s="94">
        <f t="shared" si="24"/>
        <v>0.929403005279545</v>
      </c>
      <c r="M37" s="94">
        <f t="shared" si="25"/>
        <v>0.99822359966739738</v>
      </c>
      <c r="N37" s="94">
        <f t="shared" si="26"/>
        <v>0.99543157076205291</v>
      </c>
      <c r="O37" s="94">
        <f t="shared" si="27"/>
        <v>0.99040424663127802</v>
      </c>
      <c r="P37" s="94">
        <f t="shared" si="28"/>
        <v>0.97866545619609613</v>
      </c>
      <c r="Q37" s="94">
        <f t="shared" si="29"/>
        <v>0.96397547266223815</v>
      </c>
      <c r="R37" s="95" t="s">
        <v>47</v>
      </c>
      <c r="S37" s="95" t="s">
        <v>40</v>
      </c>
      <c r="T37" s="93" t="s">
        <v>187</v>
      </c>
      <c r="U37" s="96" t="s">
        <v>188</v>
      </c>
    </row>
    <row r="38" spans="1:21" x14ac:dyDescent="0.25">
      <c r="A38" s="126" t="s">
        <v>189</v>
      </c>
      <c r="B38" s="97" t="s">
        <v>51</v>
      </c>
      <c r="C38" s="149" t="s">
        <v>48</v>
      </c>
      <c r="D38" s="98">
        <v>446</v>
      </c>
      <c r="E38" s="67">
        <v>1</v>
      </c>
      <c r="F38" s="67">
        <v>0.995</v>
      </c>
      <c r="G38" s="67">
        <v>0.996</v>
      </c>
      <c r="H38" s="67">
        <f t="shared" si="20"/>
        <v>0.80321285140562237</v>
      </c>
      <c r="I38" s="67">
        <f t="shared" si="21"/>
        <v>0.91324200913242004</v>
      </c>
      <c r="J38" s="67">
        <f t="shared" si="22"/>
        <v>0.9569377990430622</v>
      </c>
      <c r="K38" s="67">
        <f t="shared" si="23"/>
        <v>0.98039215686274506</v>
      </c>
      <c r="L38" s="67">
        <f>(0.3*E38)/(0.3*E38+(1-0.3)*(1-F38))</f>
        <v>0.98846787479406917</v>
      </c>
      <c r="M38" s="67">
        <f t="shared" si="25"/>
        <v>1</v>
      </c>
      <c r="N38" s="67">
        <f t="shared" si="26"/>
        <v>1</v>
      </c>
      <c r="O38" s="67">
        <f t="shared" si="27"/>
        <v>1</v>
      </c>
      <c r="P38" s="67">
        <f t="shared" si="28"/>
        <v>1</v>
      </c>
      <c r="Q38" s="67">
        <f t="shared" si="29"/>
        <v>1</v>
      </c>
      <c r="R38" s="128" t="s">
        <v>47</v>
      </c>
      <c r="S38" s="128" t="s">
        <v>40</v>
      </c>
      <c r="T38" s="128" t="s">
        <v>187</v>
      </c>
      <c r="U38" s="16"/>
    </row>
    <row r="39" spans="1:21" ht="15.75" thickBot="1" x14ac:dyDescent="0.3">
      <c r="A39" s="142"/>
      <c r="B39" s="99" t="s">
        <v>50</v>
      </c>
      <c r="C39" s="150"/>
      <c r="D39" s="100">
        <v>456</v>
      </c>
      <c r="E39" s="66">
        <v>0.91800000000000004</v>
      </c>
      <c r="F39" s="66">
        <v>0.99199999999999999</v>
      </c>
      <c r="G39" s="66">
        <v>0.97799999999999998</v>
      </c>
      <c r="H39" s="66">
        <f t="shared" si="20"/>
        <v>0.70076335877862583</v>
      </c>
      <c r="I39" s="66">
        <f t="shared" si="21"/>
        <v>0.85794392523364482</v>
      </c>
      <c r="J39" s="66">
        <f t="shared" si="22"/>
        <v>0.92727272727272714</v>
      </c>
      <c r="K39" s="66">
        <f t="shared" si="23"/>
        <v>0.96631578947368413</v>
      </c>
      <c r="L39" s="66">
        <f t="shared" si="24"/>
        <v>0.98007117437722424</v>
      </c>
      <c r="M39" s="66">
        <f t="shared" si="25"/>
        <v>0.99831587594988702</v>
      </c>
      <c r="N39" s="66">
        <f t="shared" si="26"/>
        <v>0.99566825145272053</v>
      </c>
      <c r="O39" s="66">
        <f t="shared" si="27"/>
        <v>0.99089900110987794</v>
      </c>
      <c r="P39" s="66">
        <f t="shared" si="28"/>
        <v>0.97975308641975312</v>
      </c>
      <c r="Q39" s="66">
        <f t="shared" si="29"/>
        <v>0.96578581363004179</v>
      </c>
      <c r="R39" s="137"/>
      <c r="S39" s="137"/>
      <c r="T39" s="137"/>
      <c r="U39" s="78" t="s">
        <v>190</v>
      </c>
    </row>
    <row r="40" spans="1:21" x14ac:dyDescent="0.25">
      <c r="A40" s="126" t="s">
        <v>191</v>
      </c>
      <c r="B40" s="7" t="s">
        <v>192</v>
      </c>
      <c r="C40" s="130" t="s">
        <v>48</v>
      </c>
      <c r="D40" s="7"/>
      <c r="E40" s="67">
        <v>0.96299999999999997</v>
      </c>
      <c r="F40" s="67">
        <v>0.98299999999999998</v>
      </c>
      <c r="G40" s="67"/>
      <c r="H40" s="67">
        <f t="shared" si="20"/>
        <v>0.53619153674832942</v>
      </c>
      <c r="I40" s="67">
        <f t="shared" si="21"/>
        <v>0.74883359253499204</v>
      </c>
      <c r="J40" s="67">
        <f t="shared" si="22"/>
        <v>0.86290322580645151</v>
      </c>
      <c r="K40" s="67">
        <f t="shared" si="23"/>
        <v>0.93404461687681861</v>
      </c>
      <c r="L40" s="67">
        <f t="shared" si="24"/>
        <v>0.96043882978723394</v>
      </c>
      <c r="M40" s="67">
        <f t="shared" si="25"/>
        <v>0.99923242884407937</v>
      </c>
      <c r="N40" s="67">
        <f t="shared" si="26"/>
        <v>0.99802287057817674</v>
      </c>
      <c r="O40" s="67">
        <f t="shared" si="27"/>
        <v>0.9958352093651508</v>
      </c>
      <c r="P40" s="67">
        <f t="shared" si="28"/>
        <v>0.99067775258251456</v>
      </c>
      <c r="Q40" s="67">
        <f t="shared" si="29"/>
        <v>0.98412471395881007</v>
      </c>
      <c r="R40" s="140" t="s">
        <v>47</v>
      </c>
      <c r="S40" s="130" t="s">
        <v>40</v>
      </c>
      <c r="T40" s="130" t="s">
        <v>42</v>
      </c>
      <c r="U40" s="79" t="s">
        <v>193</v>
      </c>
    </row>
    <row r="41" spans="1:21" ht="15.75" thickBot="1" x14ac:dyDescent="0.3">
      <c r="A41" s="127"/>
      <c r="B41" s="8" t="s">
        <v>192</v>
      </c>
      <c r="C41" s="131"/>
      <c r="D41" s="8"/>
      <c r="E41" s="68">
        <v>0.95</v>
      </c>
      <c r="F41" s="68">
        <v>0.98299999999999998</v>
      </c>
      <c r="G41" s="68"/>
      <c r="H41" s="68">
        <f t="shared" si="20"/>
        <v>0.53280987100392574</v>
      </c>
      <c r="I41" s="68">
        <f t="shared" si="21"/>
        <v>0.74626865671641773</v>
      </c>
      <c r="J41" s="68">
        <f t="shared" si="22"/>
        <v>0.86128739800543963</v>
      </c>
      <c r="K41" s="68">
        <f t="shared" si="23"/>
        <v>0.93320235756385073</v>
      </c>
      <c r="L41" s="68">
        <f t="shared" si="24"/>
        <v>0.95991916470191974</v>
      </c>
      <c r="M41" s="68">
        <f t="shared" si="25"/>
        <v>0.99896302134102077</v>
      </c>
      <c r="N41" s="68">
        <f t="shared" si="26"/>
        <v>0.99733005820473108</v>
      </c>
      <c r="O41" s="68">
        <f t="shared" si="27"/>
        <v>0.99438012813307852</v>
      </c>
      <c r="P41" s="68">
        <f t="shared" si="28"/>
        <v>0.98744349573078849</v>
      </c>
      <c r="Q41" s="68">
        <f t="shared" si="29"/>
        <v>0.9786659081211776</v>
      </c>
      <c r="R41" s="141"/>
      <c r="S41" s="131"/>
      <c r="T41" s="131"/>
      <c r="U41" s="17"/>
    </row>
    <row r="42" spans="1:21" ht="15.75" thickBot="1" x14ac:dyDescent="0.3">
      <c r="A42" s="101" t="s">
        <v>194</v>
      </c>
      <c r="B42" s="38" t="s">
        <v>51</v>
      </c>
      <c r="C42" s="38" t="s">
        <v>51</v>
      </c>
      <c r="D42" s="38">
        <v>1216</v>
      </c>
      <c r="E42" s="70" t="s">
        <v>195</v>
      </c>
      <c r="F42" s="70" t="s">
        <v>195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38" t="s">
        <v>125</v>
      </c>
      <c r="S42" s="38" t="s">
        <v>40</v>
      </c>
      <c r="T42" s="38" t="s">
        <v>196</v>
      </c>
      <c r="U42" s="102" t="s">
        <v>197</v>
      </c>
    </row>
    <row r="43" spans="1:21" ht="15.75" thickBot="1" x14ac:dyDescent="0.3">
      <c r="A43" s="36" t="s">
        <v>198</v>
      </c>
      <c r="B43" s="23" t="s">
        <v>50</v>
      </c>
      <c r="C43" s="23" t="s">
        <v>50</v>
      </c>
      <c r="D43" s="23">
        <v>1216</v>
      </c>
      <c r="E43" s="70" t="s">
        <v>199</v>
      </c>
      <c r="F43" s="70" t="s">
        <v>195</v>
      </c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23" t="s">
        <v>125</v>
      </c>
      <c r="S43" s="23" t="s">
        <v>40</v>
      </c>
      <c r="T43" s="23" t="s">
        <v>55</v>
      </c>
      <c r="U43" s="24"/>
    </row>
    <row r="44" spans="1:21" ht="15.75" thickBot="1" x14ac:dyDescent="0.3">
      <c r="A44" s="22" t="s">
        <v>200</v>
      </c>
      <c r="B44" s="23" t="s">
        <v>102</v>
      </c>
      <c r="C44" s="23" t="s">
        <v>201</v>
      </c>
      <c r="D44" s="23">
        <v>643</v>
      </c>
      <c r="E44" s="72">
        <v>0.95399999999999996</v>
      </c>
      <c r="F44" s="72">
        <v>1</v>
      </c>
      <c r="G44" s="72"/>
      <c r="H44" s="72">
        <f t="shared" ref="H44:H51" si="30">(0.02*E44)/(0.02*E44+(1-0.02)*(1-F44))</f>
        <v>1</v>
      </c>
      <c r="I44" s="72">
        <f t="shared" ref="I44:I51" si="31">(0.05*E44)/(0.05*E44+(1-0.05)*(1-F44))</f>
        <v>1</v>
      </c>
      <c r="J44" s="72">
        <f t="shared" ref="J44:J51" si="32">(0.1*E44)/(0.1*E44+(1-0.1)*(1-F44))</f>
        <v>1</v>
      </c>
      <c r="K44" s="72">
        <f t="shared" ref="K44:K51" si="33">(0.2*E44)/(0.2*E44+(1-0.2)*(1-F44))</f>
        <v>1</v>
      </c>
      <c r="L44" s="72">
        <f t="shared" ref="L44:L51" si="34">(0.3*E44)/(0.3*E44+(1-0.3)*(1-F44))</f>
        <v>1</v>
      </c>
      <c r="M44" s="72">
        <f t="shared" ref="M44:M51" si="35">((1-0.02)*F44)/((1-0.02)*F44+(0.02)*(1-E44))</f>
        <v>0.9990621049626881</v>
      </c>
      <c r="N44" s="72">
        <f t="shared" ref="N44:N51" si="36">((1-0.05)*F44)/((1-0.05)*F44+(0.05)*(1-E44))</f>
        <v>0.99758479470755013</v>
      </c>
      <c r="O44" s="72">
        <f t="shared" ref="O44:O51" si="37">((1-0.1)*F44)/((1-0.1)*F44+(0.1)*(1-E44))</f>
        <v>0.99491487950475344</v>
      </c>
      <c r="P44" s="72">
        <f t="shared" ref="P44:P51" si="38">((1-0.2)*F44)/((1-0.2)*F44+(0.2)*(1-E44))</f>
        <v>0.98863074641621351</v>
      </c>
      <c r="Q44" s="72">
        <f t="shared" ref="Q44:Q51" si="39">((1-0.3)*F44)/((1-0.3)*F44+(0.3)*(1-E44))</f>
        <v>0.98066685346035298</v>
      </c>
      <c r="R44" s="23" t="s">
        <v>44</v>
      </c>
      <c r="S44" s="37" t="s">
        <v>40</v>
      </c>
      <c r="T44" s="23" t="s">
        <v>129</v>
      </c>
      <c r="U44" s="27" t="s">
        <v>202</v>
      </c>
    </row>
    <row r="45" spans="1:21" ht="15.75" thickBot="1" x14ac:dyDescent="0.3">
      <c r="A45" s="22" t="s">
        <v>203</v>
      </c>
      <c r="B45" s="23" t="s">
        <v>50</v>
      </c>
      <c r="C45" s="23" t="s">
        <v>50</v>
      </c>
      <c r="D45" s="23">
        <v>643</v>
      </c>
      <c r="E45" s="72">
        <v>0.86799999999999999</v>
      </c>
      <c r="F45" s="72">
        <v>1</v>
      </c>
      <c r="G45" s="72"/>
      <c r="H45" s="72">
        <f t="shared" si="30"/>
        <v>1</v>
      </c>
      <c r="I45" s="72">
        <f t="shared" si="31"/>
        <v>1</v>
      </c>
      <c r="J45" s="72">
        <f t="shared" si="32"/>
        <v>1</v>
      </c>
      <c r="K45" s="72">
        <f t="shared" si="33"/>
        <v>1</v>
      </c>
      <c r="L45" s="72">
        <f t="shared" si="34"/>
        <v>1</v>
      </c>
      <c r="M45" s="72">
        <f t="shared" si="35"/>
        <v>0.99731335992835624</v>
      </c>
      <c r="N45" s="72">
        <f t="shared" si="36"/>
        <v>0.9931005644992682</v>
      </c>
      <c r="O45" s="72">
        <f t="shared" si="37"/>
        <v>0.98554533508541398</v>
      </c>
      <c r="P45" s="72">
        <f t="shared" si="38"/>
        <v>0.96805421103581801</v>
      </c>
      <c r="Q45" s="72">
        <f t="shared" si="39"/>
        <v>0.9464575446187129</v>
      </c>
      <c r="R45" s="23" t="s">
        <v>44</v>
      </c>
      <c r="S45" s="37" t="s">
        <v>40</v>
      </c>
      <c r="T45" s="23" t="s">
        <v>129</v>
      </c>
      <c r="U45" s="24" t="s">
        <v>204</v>
      </c>
    </row>
    <row r="46" spans="1:21" ht="15.75" thickBot="1" x14ac:dyDescent="0.3">
      <c r="A46" s="10" t="s">
        <v>205</v>
      </c>
      <c r="B46" s="11" t="s">
        <v>102</v>
      </c>
      <c r="C46" s="34" t="s">
        <v>201</v>
      </c>
      <c r="D46" s="11">
        <v>643</v>
      </c>
      <c r="E46" s="69">
        <v>0.94499999999999995</v>
      </c>
      <c r="F46" s="69">
        <v>1</v>
      </c>
      <c r="G46" s="69"/>
      <c r="H46" s="69">
        <f t="shared" si="30"/>
        <v>1</v>
      </c>
      <c r="I46" s="69">
        <f t="shared" si="31"/>
        <v>1</v>
      </c>
      <c r="J46" s="69">
        <f t="shared" si="32"/>
        <v>1</v>
      </c>
      <c r="K46" s="69">
        <f t="shared" si="33"/>
        <v>1</v>
      </c>
      <c r="L46" s="69">
        <f t="shared" si="34"/>
        <v>1</v>
      </c>
      <c r="M46" s="69">
        <f t="shared" si="35"/>
        <v>0.99887880949954133</v>
      </c>
      <c r="N46" s="69">
        <f t="shared" si="36"/>
        <v>0.99711361847284175</v>
      </c>
      <c r="O46" s="69">
        <f t="shared" si="37"/>
        <v>0.99392600773053563</v>
      </c>
      <c r="P46" s="69">
        <f t="shared" si="38"/>
        <v>0.98643649815043155</v>
      </c>
      <c r="Q46" s="69">
        <f t="shared" si="39"/>
        <v>0.97697138869504541</v>
      </c>
      <c r="R46" s="34" t="s">
        <v>44</v>
      </c>
      <c r="S46" s="34" t="s">
        <v>40</v>
      </c>
      <c r="T46" s="34" t="s">
        <v>129</v>
      </c>
      <c r="U46" s="26" t="s">
        <v>206</v>
      </c>
    </row>
    <row r="47" spans="1:21" ht="15.75" thickBot="1" x14ac:dyDescent="0.3">
      <c r="A47" s="101" t="s">
        <v>207</v>
      </c>
      <c r="B47" s="38" t="s">
        <v>50</v>
      </c>
      <c r="C47" s="42" t="s">
        <v>50</v>
      </c>
      <c r="D47" s="38">
        <v>23</v>
      </c>
      <c r="E47" s="70">
        <v>1</v>
      </c>
      <c r="F47" s="70">
        <v>1</v>
      </c>
      <c r="G47" s="70"/>
      <c r="H47" s="70">
        <f t="shared" si="30"/>
        <v>1</v>
      </c>
      <c r="I47" s="70">
        <f t="shared" si="31"/>
        <v>1</v>
      </c>
      <c r="J47" s="70">
        <f t="shared" si="32"/>
        <v>1</v>
      </c>
      <c r="K47" s="70">
        <f t="shared" si="33"/>
        <v>1</v>
      </c>
      <c r="L47" s="70">
        <f t="shared" si="34"/>
        <v>1</v>
      </c>
      <c r="M47" s="70">
        <f t="shared" si="35"/>
        <v>1</v>
      </c>
      <c r="N47" s="70">
        <f t="shared" si="36"/>
        <v>1</v>
      </c>
      <c r="O47" s="70">
        <f t="shared" si="37"/>
        <v>1</v>
      </c>
      <c r="P47" s="70">
        <f t="shared" si="38"/>
        <v>1</v>
      </c>
      <c r="Q47" s="70">
        <f t="shared" si="39"/>
        <v>1</v>
      </c>
      <c r="R47" s="42" t="s">
        <v>47</v>
      </c>
      <c r="S47" s="42" t="s">
        <v>49</v>
      </c>
      <c r="T47" s="103" t="s">
        <v>208</v>
      </c>
      <c r="U47" s="43"/>
    </row>
    <row r="48" spans="1:21" ht="15.75" thickBot="1" x14ac:dyDescent="0.3">
      <c r="A48" s="30" t="s">
        <v>209</v>
      </c>
      <c r="B48" s="11" t="s">
        <v>51</v>
      </c>
      <c r="C48" s="31" t="s">
        <v>51</v>
      </c>
      <c r="D48" s="11">
        <v>23</v>
      </c>
      <c r="E48" s="69">
        <v>1</v>
      </c>
      <c r="F48" s="69">
        <v>1</v>
      </c>
      <c r="G48" s="69"/>
      <c r="H48" s="69">
        <f t="shared" si="30"/>
        <v>1</v>
      </c>
      <c r="I48" s="69">
        <f t="shared" si="31"/>
        <v>1</v>
      </c>
      <c r="J48" s="69">
        <f t="shared" si="32"/>
        <v>1</v>
      </c>
      <c r="K48" s="69">
        <f t="shared" si="33"/>
        <v>1</v>
      </c>
      <c r="L48" s="69">
        <f t="shared" si="34"/>
        <v>1</v>
      </c>
      <c r="M48" s="69">
        <f t="shared" si="35"/>
        <v>1</v>
      </c>
      <c r="N48" s="69">
        <f t="shared" si="36"/>
        <v>1</v>
      </c>
      <c r="O48" s="69">
        <f t="shared" si="37"/>
        <v>1</v>
      </c>
      <c r="P48" s="69">
        <f t="shared" si="38"/>
        <v>1</v>
      </c>
      <c r="Q48" s="69">
        <f t="shared" si="39"/>
        <v>1</v>
      </c>
      <c r="R48" s="31" t="s">
        <v>47</v>
      </c>
      <c r="S48" s="31" t="s">
        <v>49</v>
      </c>
      <c r="T48" s="104" t="s">
        <v>208</v>
      </c>
      <c r="U48" s="12"/>
    </row>
    <row r="49" spans="1:23" ht="15.75" thickBot="1" x14ac:dyDescent="0.3">
      <c r="A49" s="105" t="s">
        <v>210</v>
      </c>
      <c r="B49" s="32" t="s">
        <v>50</v>
      </c>
      <c r="C49" s="32" t="s">
        <v>50</v>
      </c>
      <c r="D49" s="32">
        <v>23</v>
      </c>
      <c r="E49" s="106">
        <v>1</v>
      </c>
      <c r="F49" s="106">
        <v>1</v>
      </c>
      <c r="G49" s="106"/>
      <c r="H49" s="106">
        <f t="shared" si="30"/>
        <v>1</v>
      </c>
      <c r="I49" s="106">
        <f t="shared" si="31"/>
        <v>1</v>
      </c>
      <c r="J49" s="106">
        <f t="shared" si="32"/>
        <v>1</v>
      </c>
      <c r="K49" s="106">
        <f t="shared" si="33"/>
        <v>1</v>
      </c>
      <c r="L49" s="106">
        <f t="shared" si="34"/>
        <v>1</v>
      </c>
      <c r="M49" s="106">
        <f t="shared" si="35"/>
        <v>1</v>
      </c>
      <c r="N49" s="106">
        <f t="shared" si="36"/>
        <v>1</v>
      </c>
      <c r="O49" s="106">
        <f t="shared" si="37"/>
        <v>1</v>
      </c>
      <c r="P49" s="106">
        <f t="shared" si="38"/>
        <v>1</v>
      </c>
      <c r="Q49" s="106">
        <f t="shared" si="39"/>
        <v>1</v>
      </c>
      <c r="R49" s="33" t="s">
        <v>47</v>
      </c>
      <c r="S49" s="33" t="s">
        <v>49</v>
      </c>
      <c r="T49" s="32" t="s">
        <v>211</v>
      </c>
      <c r="U49" s="107"/>
      <c r="V49" s="2"/>
      <c r="W49" s="2"/>
    </row>
    <row r="50" spans="1:23" ht="15.75" thickBot="1" x14ac:dyDescent="0.3">
      <c r="A50" s="108" t="s">
        <v>212</v>
      </c>
      <c r="B50" s="34" t="s">
        <v>51</v>
      </c>
      <c r="C50" s="34" t="s">
        <v>51</v>
      </c>
      <c r="D50" s="34">
        <v>23</v>
      </c>
      <c r="E50" s="109">
        <v>1</v>
      </c>
      <c r="F50" s="109">
        <v>1</v>
      </c>
      <c r="G50" s="109"/>
      <c r="H50" s="109">
        <f t="shared" si="30"/>
        <v>1</v>
      </c>
      <c r="I50" s="109">
        <f t="shared" si="31"/>
        <v>1</v>
      </c>
      <c r="J50" s="109">
        <f t="shared" si="32"/>
        <v>1</v>
      </c>
      <c r="K50" s="109">
        <f t="shared" si="33"/>
        <v>1</v>
      </c>
      <c r="L50" s="109">
        <f t="shared" si="34"/>
        <v>1</v>
      </c>
      <c r="M50" s="109">
        <f t="shared" si="35"/>
        <v>1</v>
      </c>
      <c r="N50" s="109">
        <f t="shared" si="36"/>
        <v>1</v>
      </c>
      <c r="O50" s="109">
        <f t="shared" si="37"/>
        <v>1</v>
      </c>
      <c r="P50" s="109">
        <f t="shared" si="38"/>
        <v>1</v>
      </c>
      <c r="Q50" s="109">
        <f t="shared" si="39"/>
        <v>1</v>
      </c>
      <c r="R50" s="31" t="s">
        <v>47</v>
      </c>
      <c r="S50" s="31" t="s">
        <v>49</v>
      </c>
      <c r="T50" s="34" t="s">
        <v>211</v>
      </c>
      <c r="U50" s="35"/>
      <c r="V50" s="2"/>
      <c r="W50" s="2"/>
    </row>
    <row r="51" spans="1:23" x14ac:dyDescent="0.25">
      <c r="A51" s="36" t="s">
        <v>213</v>
      </c>
      <c r="B51" s="23" t="s">
        <v>50</v>
      </c>
      <c r="C51" s="37" t="s">
        <v>50</v>
      </c>
      <c r="D51" s="23">
        <v>74</v>
      </c>
      <c r="E51" s="72">
        <v>0.45</v>
      </c>
      <c r="F51" s="72">
        <v>1</v>
      </c>
      <c r="G51" s="72"/>
      <c r="H51" s="72">
        <f t="shared" si="30"/>
        <v>1</v>
      </c>
      <c r="I51" s="72">
        <f t="shared" si="31"/>
        <v>1</v>
      </c>
      <c r="J51" s="72">
        <f t="shared" si="32"/>
        <v>1</v>
      </c>
      <c r="K51" s="72">
        <f t="shared" si="33"/>
        <v>1</v>
      </c>
      <c r="L51" s="72">
        <f t="shared" si="34"/>
        <v>1</v>
      </c>
      <c r="M51" s="72">
        <f t="shared" si="35"/>
        <v>0.9889001009081736</v>
      </c>
      <c r="N51" s="72">
        <f t="shared" si="36"/>
        <v>0.97186700767263434</v>
      </c>
      <c r="O51" s="72">
        <f t="shared" si="37"/>
        <v>0.94240837696335078</v>
      </c>
      <c r="P51" s="72">
        <f t="shared" si="38"/>
        <v>0.87912087912087911</v>
      </c>
      <c r="Q51" s="72">
        <f t="shared" si="39"/>
        <v>0.80924855491329473</v>
      </c>
      <c r="R51" s="45" t="s">
        <v>44</v>
      </c>
      <c r="S51" s="45" t="s">
        <v>40</v>
      </c>
      <c r="T51" s="37" t="s">
        <v>76</v>
      </c>
      <c r="U51" s="27" t="s">
        <v>214</v>
      </c>
    </row>
  </sheetData>
  <mergeCells count="60">
    <mergeCell ref="A38:A39"/>
    <mergeCell ref="C38:C39"/>
    <mergeCell ref="R38:R39"/>
    <mergeCell ref="S38:S39"/>
    <mergeCell ref="T38:T39"/>
    <mergeCell ref="A40:A41"/>
    <mergeCell ref="C40:C41"/>
    <mergeCell ref="R40:R41"/>
    <mergeCell ref="S40:S41"/>
    <mergeCell ref="T40:T41"/>
    <mergeCell ref="A30:A32"/>
    <mergeCell ref="C30:C32"/>
    <mergeCell ref="R30:R32"/>
    <mergeCell ref="S30:S32"/>
    <mergeCell ref="T30:T32"/>
    <mergeCell ref="A34:A35"/>
    <mergeCell ref="C34:C35"/>
    <mergeCell ref="R34:R35"/>
    <mergeCell ref="S34:S35"/>
    <mergeCell ref="T34:T35"/>
    <mergeCell ref="A24:A25"/>
    <mergeCell ref="C24:C25"/>
    <mergeCell ref="R24:R25"/>
    <mergeCell ref="S24:S25"/>
    <mergeCell ref="T24:T25"/>
    <mergeCell ref="A26:A28"/>
    <mergeCell ref="C26:C28"/>
    <mergeCell ref="R26:R28"/>
    <mergeCell ref="S26:S28"/>
    <mergeCell ref="T26:T28"/>
    <mergeCell ref="A20:A21"/>
    <mergeCell ref="C20:C21"/>
    <mergeCell ref="R20:R21"/>
    <mergeCell ref="S20:S21"/>
    <mergeCell ref="T20:T21"/>
    <mergeCell ref="A22:A23"/>
    <mergeCell ref="C22:C23"/>
    <mergeCell ref="R22:R23"/>
    <mergeCell ref="S22:S23"/>
    <mergeCell ref="T22:T23"/>
    <mergeCell ref="A14:A15"/>
    <mergeCell ref="C14:C15"/>
    <mergeCell ref="R14:R15"/>
    <mergeCell ref="S14:S15"/>
    <mergeCell ref="T14:T15"/>
    <mergeCell ref="A17:A19"/>
    <mergeCell ref="C17:C19"/>
    <mergeCell ref="R17:R19"/>
    <mergeCell ref="S17:S19"/>
    <mergeCell ref="T17:T19"/>
    <mergeCell ref="A4:A5"/>
    <mergeCell ref="C4:C5"/>
    <mergeCell ref="R4:R5"/>
    <mergeCell ref="S4:S5"/>
    <mergeCell ref="T4:T5"/>
    <mergeCell ref="A10:A11"/>
    <mergeCell ref="C10:C11"/>
    <mergeCell ref="R10:R11"/>
    <mergeCell ref="S10:S11"/>
    <mergeCell ref="T10:T11"/>
  </mergeCells>
  <hyperlinks>
    <hyperlink ref="U17" r:id="rId1"/>
    <hyperlink ref="U16" r:id="rId2"/>
    <hyperlink ref="U20" r:id="rId3"/>
    <hyperlink ref="U33" r:id="rId4"/>
    <hyperlink ref="U34" r:id="rId5"/>
    <hyperlink ref="U37" r:id="rId6"/>
    <hyperlink ref="U39" r:id="rId7"/>
    <hyperlink ref="U40" r:id="rId8"/>
    <hyperlink ref="U42" r:id="rId9"/>
    <hyperlink ref="U44" r:id="rId10"/>
    <hyperlink ref="U46" r:id="rId11"/>
    <hyperlink ref="U51" r:id="rId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15" sqref="D15"/>
    </sheetView>
  </sheetViews>
  <sheetFormatPr defaultColWidth="8.85546875" defaultRowHeight="15" x14ac:dyDescent="0.25"/>
  <cols>
    <col min="2" max="2" width="19.85546875" bestFit="1" customWidth="1"/>
    <col min="3" max="3" width="50.42578125" customWidth="1"/>
    <col min="4" max="4" width="28.5703125" customWidth="1"/>
    <col min="5" max="19" width="22.5703125" customWidth="1"/>
  </cols>
  <sheetData>
    <row r="1" spans="1:8" ht="15.75" thickBot="1" x14ac:dyDescent="0.3">
      <c r="A1" s="1" t="s">
        <v>91</v>
      </c>
      <c r="B1" s="1" t="s">
        <v>81</v>
      </c>
      <c r="C1" s="1" t="s">
        <v>38</v>
      </c>
      <c r="D1" s="1" t="s">
        <v>12</v>
      </c>
      <c r="E1" s="1" t="s">
        <v>37</v>
      </c>
      <c r="F1" s="1" t="s">
        <v>39</v>
      </c>
      <c r="G1" s="1" t="s">
        <v>32</v>
      </c>
      <c r="H1" s="1"/>
    </row>
    <row r="2" spans="1:8" ht="15.75" thickBot="1" x14ac:dyDescent="0.3">
      <c r="A2" s="10" t="s">
        <v>16</v>
      </c>
      <c r="B2" s="11"/>
      <c r="C2" s="12" t="s">
        <v>110</v>
      </c>
      <c r="D2" s="11" t="s">
        <v>54</v>
      </c>
      <c r="E2" s="11" t="s">
        <v>53</v>
      </c>
      <c r="F2" s="11" t="s">
        <v>40</v>
      </c>
      <c r="G2" s="11" t="s">
        <v>55</v>
      </c>
    </row>
    <row r="3" spans="1:8" ht="15.75" thickBot="1" x14ac:dyDescent="0.3">
      <c r="A3" s="10" t="s">
        <v>17</v>
      </c>
      <c r="B3" s="11"/>
      <c r="C3" s="12" t="s">
        <v>111</v>
      </c>
      <c r="D3" s="11" t="s">
        <v>41</v>
      </c>
      <c r="E3" s="11" t="s">
        <v>56</v>
      </c>
      <c r="F3" s="11" t="s">
        <v>57</v>
      </c>
      <c r="G3" s="11" t="s">
        <v>55</v>
      </c>
    </row>
    <row r="4" spans="1:8" ht="15.75" thickBot="1" x14ac:dyDescent="0.3">
      <c r="A4" s="13" t="s">
        <v>18</v>
      </c>
      <c r="B4" s="13"/>
      <c r="C4" s="13" t="s">
        <v>112</v>
      </c>
      <c r="D4" s="13" t="s">
        <v>41</v>
      </c>
      <c r="E4" s="13" t="s">
        <v>58</v>
      </c>
      <c r="F4" s="13" t="s">
        <v>59</v>
      </c>
      <c r="G4" s="13" t="s">
        <v>55</v>
      </c>
    </row>
    <row r="5" spans="1:8" ht="15.75" thickBot="1" x14ac:dyDescent="0.3">
      <c r="A5" s="50" t="s">
        <v>19</v>
      </c>
      <c r="B5" s="51"/>
      <c r="C5" s="52" t="s">
        <v>120</v>
      </c>
      <c r="D5" s="7" t="s">
        <v>60</v>
      </c>
      <c r="E5" s="7"/>
      <c r="F5" s="7"/>
      <c r="G5" s="7" t="s">
        <v>55</v>
      </c>
    </row>
    <row r="6" spans="1:8" ht="15.75" thickBot="1" x14ac:dyDescent="0.3">
      <c r="A6" s="10" t="s">
        <v>87</v>
      </c>
      <c r="B6" s="11" t="s">
        <v>82</v>
      </c>
      <c r="C6" s="12" t="s">
        <v>98</v>
      </c>
      <c r="D6" s="11" t="s">
        <v>48</v>
      </c>
      <c r="E6" s="11" t="s">
        <v>125</v>
      </c>
      <c r="F6" s="11" t="s">
        <v>127</v>
      </c>
      <c r="G6" s="11" t="s">
        <v>42</v>
      </c>
    </row>
    <row r="7" spans="1:8" ht="15.75" thickBot="1" x14ac:dyDescent="0.3">
      <c r="A7" s="49" t="s">
        <v>84</v>
      </c>
      <c r="B7" s="11"/>
      <c r="C7" s="12" t="s">
        <v>99</v>
      </c>
      <c r="D7" s="11" t="s">
        <v>48</v>
      </c>
      <c r="E7" s="11" t="s">
        <v>47</v>
      </c>
      <c r="F7" s="31" t="s">
        <v>40</v>
      </c>
      <c r="G7" s="34" t="s">
        <v>42</v>
      </c>
    </row>
    <row r="8" spans="1:8" ht="15.75" thickBot="1" x14ac:dyDescent="0.3">
      <c r="A8" s="10" t="s">
        <v>15</v>
      </c>
      <c r="B8" s="11"/>
      <c r="C8" s="12" t="s">
        <v>122</v>
      </c>
      <c r="D8" s="11" t="s">
        <v>51</v>
      </c>
      <c r="E8" s="11" t="s">
        <v>44</v>
      </c>
      <c r="F8" s="11" t="s">
        <v>63</v>
      </c>
      <c r="G8" s="11" t="s">
        <v>55</v>
      </c>
    </row>
    <row r="9" spans="1:8" ht="15.75" thickBot="1" x14ac:dyDescent="0.3">
      <c r="A9" s="10" t="s">
        <v>13</v>
      </c>
      <c r="B9" s="11"/>
      <c r="C9" s="12" t="s">
        <v>33</v>
      </c>
      <c r="D9" s="11" t="s">
        <v>48</v>
      </c>
      <c r="E9" s="11" t="s">
        <v>47</v>
      </c>
      <c r="F9" s="11" t="s">
        <v>57</v>
      </c>
      <c r="G9" s="63" t="s">
        <v>42</v>
      </c>
    </row>
    <row r="10" spans="1:8" ht="15.75" thickBot="1" x14ac:dyDescent="0.3">
      <c r="A10" s="10" t="s">
        <v>14</v>
      </c>
      <c r="B10" s="11"/>
      <c r="C10" s="12" t="s">
        <v>83</v>
      </c>
      <c r="D10" s="11" t="s">
        <v>48</v>
      </c>
      <c r="E10" s="11" t="s">
        <v>47</v>
      </c>
      <c r="F10" s="11" t="s">
        <v>40</v>
      </c>
      <c r="G10" s="11" t="s">
        <v>42</v>
      </c>
    </row>
    <row r="11" spans="1:8" ht="15.75" thickBot="1" x14ac:dyDescent="0.3">
      <c r="A11" s="10" t="s">
        <v>21</v>
      </c>
      <c r="B11" s="11"/>
      <c r="C11" s="12"/>
      <c r="D11" s="11" t="s">
        <v>41</v>
      </c>
      <c r="E11" s="11" t="s">
        <v>130</v>
      </c>
      <c r="F11" s="11" t="s">
        <v>57</v>
      </c>
      <c r="G11" s="63" t="s">
        <v>55</v>
      </c>
    </row>
    <row r="12" spans="1:8" ht="15.75" thickBot="1" x14ac:dyDescent="0.3">
      <c r="A12" s="10" t="s">
        <v>22</v>
      </c>
      <c r="B12" s="11"/>
      <c r="C12" s="35" t="s">
        <v>122</v>
      </c>
      <c r="D12" s="11" t="s">
        <v>41</v>
      </c>
      <c r="E12" s="11" t="s">
        <v>66</v>
      </c>
      <c r="F12" s="11" t="s">
        <v>40</v>
      </c>
      <c r="G12" s="11" t="s">
        <v>42</v>
      </c>
    </row>
    <row r="13" spans="1:8" ht="15.75" thickBot="1" x14ac:dyDescent="0.3">
      <c r="A13" s="10" t="s">
        <v>23</v>
      </c>
      <c r="B13" s="11"/>
      <c r="C13" s="35" t="s">
        <v>123</v>
      </c>
      <c r="D13" s="11" t="s">
        <v>41</v>
      </c>
      <c r="E13" s="34" t="s">
        <v>67</v>
      </c>
      <c r="F13" s="11" t="s">
        <v>68</v>
      </c>
      <c r="G13" s="11" t="s">
        <v>55</v>
      </c>
    </row>
    <row r="14" spans="1:8" x14ac:dyDescent="0.25">
      <c r="A14" s="13" t="s">
        <v>24</v>
      </c>
      <c r="B14" s="13"/>
      <c r="C14" s="13" t="s">
        <v>121</v>
      </c>
      <c r="D14" s="13" t="s">
        <v>48</v>
      </c>
      <c r="E14" s="32" t="s">
        <v>69</v>
      </c>
      <c r="F14" s="13" t="s">
        <v>40</v>
      </c>
      <c r="G14" s="13" t="s">
        <v>70</v>
      </c>
    </row>
    <row r="15" spans="1:8" s="2" customFormat="1" x14ac:dyDescent="0.25">
      <c r="A15" s="15" t="s">
        <v>78</v>
      </c>
      <c r="B15" s="19" t="s">
        <v>50</v>
      </c>
      <c r="C15" s="15" t="s">
        <v>33</v>
      </c>
      <c r="D15" s="19" t="s">
        <v>128</v>
      </c>
      <c r="E15" s="19"/>
      <c r="F15" s="19"/>
      <c r="G15" s="19"/>
      <c r="H15" s="3"/>
    </row>
    <row r="16" spans="1:8" x14ac:dyDescent="0.25">
      <c r="A16" s="6" t="s">
        <v>29</v>
      </c>
      <c r="B16" s="6"/>
      <c r="C16" s="6" t="s">
        <v>43</v>
      </c>
      <c r="D16" s="6" t="s">
        <v>46</v>
      </c>
      <c r="E16" s="6" t="s">
        <v>44</v>
      </c>
      <c r="F16" s="6" t="s">
        <v>45</v>
      </c>
      <c r="G16" s="6" t="s">
        <v>42</v>
      </c>
    </row>
    <row r="17" spans="1:7" x14ac:dyDescent="0.25">
      <c r="A17" s="6" t="s">
        <v>30</v>
      </c>
      <c r="B17" s="6"/>
      <c r="C17" s="6" t="s">
        <v>79</v>
      </c>
      <c r="D17" s="6" t="s">
        <v>50</v>
      </c>
      <c r="E17" s="6" t="s">
        <v>47</v>
      </c>
      <c r="F17" s="6" t="s">
        <v>49</v>
      </c>
      <c r="G17" s="6" t="s">
        <v>42</v>
      </c>
    </row>
    <row r="18" spans="1:7" ht="15.75" thickBot="1" x14ac:dyDescent="0.3">
      <c r="A18" s="6" t="s">
        <v>34</v>
      </c>
      <c r="B18" s="6"/>
      <c r="C18" s="6" t="s">
        <v>80</v>
      </c>
      <c r="D18" s="6" t="s">
        <v>51</v>
      </c>
      <c r="E18" s="6" t="s">
        <v>47</v>
      </c>
      <c r="F18" s="6" t="s">
        <v>49</v>
      </c>
      <c r="G18" s="6" t="s">
        <v>42</v>
      </c>
    </row>
    <row r="19" spans="1:7" ht="15.75" thickBot="1" x14ac:dyDescent="0.3">
      <c r="A19" s="61" t="s">
        <v>20</v>
      </c>
      <c r="B19" s="62"/>
      <c r="C19" s="12" t="s">
        <v>101</v>
      </c>
      <c r="D19" s="11" t="s">
        <v>51</v>
      </c>
      <c r="E19" s="11" t="s">
        <v>61</v>
      </c>
      <c r="F19" s="11" t="s">
        <v>62</v>
      </c>
      <c r="G19" s="11" t="s">
        <v>55</v>
      </c>
    </row>
    <row r="20" spans="1:7" ht="15.75" thickBot="1" x14ac:dyDescent="0.3">
      <c r="A20" s="22" t="s">
        <v>89</v>
      </c>
      <c r="B20" s="23"/>
      <c r="C20" s="24"/>
      <c r="D20" s="23" t="s">
        <v>82</v>
      </c>
      <c r="E20" s="23" t="s">
        <v>47</v>
      </c>
      <c r="F20" s="23" t="s">
        <v>128</v>
      </c>
      <c r="G20" s="39" t="s">
        <v>128</v>
      </c>
    </row>
    <row r="21" spans="1:7" ht="15.75" thickBot="1" x14ac:dyDescent="0.3">
      <c r="A21" s="22" t="s">
        <v>90</v>
      </c>
      <c r="B21" s="23"/>
      <c r="C21" s="24"/>
      <c r="D21" s="37" t="s">
        <v>48</v>
      </c>
      <c r="E21" s="37" t="s">
        <v>47</v>
      </c>
      <c r="F21" s="37" t="s">
        <v>40</v>
      </c>
      <c r="G21" s="23" t="s">
        <v>42</v>
      </c>
    </row>
    <row r="22" spans="1:7" ht="15.75" thickBot="1" x14ac:dyDescent="0.3">
      <c r="A22" s="22" t="s">
        <v>92</v>
      </c>
      <c r="B22" s="23"/>
      <c r="C22" s="27" t="s">
        <v>93</v>
      </c>
      <c r="D22" s="37" t="s">
        <v>48</v>
      </c>
      <c r="E22" s="37" t="s">
        <v>47</v>
      </c>
      <c r="F22" s="37" t="s">
        <v>40</v>
      </c>
      <c r="G22" s="37" t="s">
        <v>42</v>
      </c>
    </row>
    <row r="23" spans="1:7" ht="15.75" thickBot="1" x14ac:dyDescent="0.3">
      <c r="A23" s="36" t="s">
        <v>131</v>
      </c>
      <c r="B23" s="23" t="s">
        <v>50</v>
      </c>
      <c r="C23" s="27" t="s">
        <v>94</v>
      </c>
      <c r="D23" s="37" t="s">
        <v>50</v>
      </c>
      <c r="E23" s="23" t="s">
        <v>44</v>
      </c>
      <c r="F23" s="37" t="s">
        <v>40</v>
      </c>
      <c r="G23" s="23" t="s">
        <v>55</v>
      </c>
    </row>
    <row r="24" spans="1:7" ht="15.75" thickBot="1" x14ac:dyDescent="0.3">
      <c r="A24" s="30" t="s">
        <v>132</v>
      </c>
      <c r="B24" s="11" t="s">
        <v>51</v>
      </c>
      <c r="C24" s="26" t="s">
        <v>95</v>
      </c>
      <c r="D24" s="34" t="s">
        <v>51</v>
      </c>
      <c r="E24" s="40" t="s">
        <v>44</v>
      </c>
      <c r="F24" s="34" t="s">
        <v>40</v>
      </c>
      <c r="G24" s="41" t="s">
        <v>55</v>
      </c>
    </row>
    <row r="25" spans="1:7" ht="15.75" thickBot="1" x14ac:dyDescent="0.3">
      <c r="A25" s="10" t="s">
        <v>106</v>
      </c>
      <c r="B25" s="34" t="s">
        <v>128</v>
      </c>
      <c r="C25" s="26" t="s">
        <v>107</v>
      </c>
      <c r="D25" s="11" t="s">
        <v>31</v>
      </c>
      <c r="E25" s="11" t="s">
        <v>44</v>
      </c>
      <c r="F25" s="44" t="s">
        <v>128</v>
      </c>
      <c r="G25" s="34" t="s">
        <v>128</v>
      </c>
    </row>
    <row r="26" spans="1:7" ht="15.75" thickBot="1" x14ac:dyDescent="0.3">
      <c r="A26" s="20" t="s">
        <v>108</v>
      </c>
      <c r="B26" s="21"/>
      <c r="C26" s="28" t="s">
        <v>109</v>
      </c>
      <c r="D26" s="21" t="s">
        <v>50</v>
      </c>
      <c r="E26" s="44" t="s">
        <v>47</v>
      </c>
      <c r="F26" s="44" t="s">
        <v>128</v>
      </c>
      <c r="G26" s="34" t="s">
        <v>129</v>
      </c>
    </row>
    <row r="27" spans="1:7" ht="15.75" thickBot="1" x14ac:dyDescent="0.3">
      <c r="A27" s="22" t="s">
        <v>103</v>
      </c>
      <c r="B27" s="23"/>
      <c r="C27" s="24"/>
      <c r="D27" s="23" t="s">
        <v>48</v>
      </c>
      <c r="E27" s="45" t="s">
        <v>47</v>
      </c>
      <c r="F27" s="45" t="s">
        <v>128</v>
      </c>
      <c r="G27" s="37" t="s">
        <v>42</v>
      </c>
    </row>
    <row r="28" spans="1:7" s="5" customFormat="1" x14ac:dyDescent="0.25">
      <c r="A28" s="151" t="s">
        <v>64</v>
      </c>
      <c r="B28" s="57" t="s">
        <v>51</v>
      </c>
      <c r="C28" s="58" t="s">
        <v>35</v>
      </c>
      <c r="D28" s="159" t="s">
        <v>48</v>
      </c>
      <c r="E28" s="163" t="s">
        <v>47</v>
      </c>
      <c r="F28" s="163" t="s">
        <v>40</v>
      </c>
      <c r="G28" s="155" t="s">
        <v>42</v>
      </c>
    </row>
    <row r="29" spans="1:7" s="5" customFormat="1" ht="15.75" thickBot="1" x14ac:dyDescent="0.3">
      <c r="A29" s="152"/>
      <c r="B29" s="59" t="s">
        <v>50</v>
      </c>
      <c r="C29" s="60" t="s">
        <v>35</v>
      </c>
      <c r="D29" s="160"/>
      <c r="E29" s="164"/>
      <c r="F29" s="164"/>
      <c r="G29" s="156"/>
    </row>
    <row r="30" spans="1:7" s="5" customFormat="1" x14ac:dyDescent="0.25">
      <c r="A30" s="153" t="s">
        <v>65</v>
      </c>
      <c r="B30" s="57" t="s">
        <v>51</v>
      </c>
      <c r="C30" s="58" t="s">
        <v>35</v>
      </c>
      <c r="D30" s="161" t="s">
        <v>48</v>
      </c>
      <c r="E30" s="157" t="s">
        <v>47</v>
      </c>
      <c r="F30" s="157" t="s">
        <v>40</v>
      </c>
      <c r="G30" s="155" t="s">
        <v>42</v>
      </c>
    </row>
    <row r="31" spans="1:7" s="5" customFormat="1" ht="15.75" thickBot="1" x14ac:dyDescent="0.3">
      <c r="A31" s="154"/>
      <c r="B31" s="59" t="s">
        <v>50</v>
      </c>
      <c r="C31" s="60" t="s">
        <v>35</v>
      </c>
      <c r="D31" s="162"/>
      <c r="E31" s="158"/>
      <c r="F31" s="158"/>
      <c r="G31" s="156"/>
    </row>
    <row r="32" spans="1:7" s="4" customFormat="1" x14ac:dyDescent="0.25">
      <c r="A32" s="4" t="s">
        <v>88</v>
      </c>
      <c r="C32" s="4" t="s">
        <v>86</v>
      </c>
      <c r="F32" s="14"/>
    </row>
    <row r="33" spans="1:7" s="4" customFormat="1" ht="15.75" thickBot="1" x14ac:dyDescent="0.3">
      <c r="A33" s="47" t="s">
        <v>85</v>
      </c>
      <c r="B33" s="48"/>
      <c r="C33" s="48" t="s">
        <v>86</v>
      </c>
      <c r="D33" s="48"/>
      <c r="E33" s="48"/>
      <c r="F33" s="48"/>
      <c r="G33" s="48"/>
    </row>
    <row r="34" spans="1:7" ht="15.75" thickBot="1" x14ac:dyDescent="0.3">
      <c r="A34" s="10" t="s">
        <v>26</v>
      </c>
      <c r="B34" s="54"/>
      <c r="C34" s="55" t="s">
        <v>73</v>
      </c>
      <c r="D34" s="54" t="s">
        <v>41</v>
      </c>
      <c r="E34" s="54" t="s">
        <v>74</v>
      </c>
      <c r="F34" s="54" t="s">
        <v>75</v>
      </c>
      <c r="G34" s="54" t="s">
        <v>76</v>
      </c>
    </row>
    <row r="35" spans="1:7" ht="15.75" thickBot="1" x14ac:dyDescent="0.3">
      <c r="A35" s="10" t="s">
        <v>27</v>
      </c>
      <c r="B35" s="54"/>
      <c r="C35" s="55" t="s">
        <v>73</v>
      </c>
      <c r="D35" s="54" t="s">
        <v>48</v>
      </c>
      <c r="E35" s="54" t="s">
        <v>77</v>
      </c>
      <c r="F35" s="54" t="s">
        <v>52</v>
      </c>
      <c r="G35" s="54" t="s">
        <v>55</v>
      </c>
    </row>
    <row r="36" spans="1:7" x14ac:dyDescent="0.25">
      <c r="A36" s="13" t="s">
        <v>28</v>
      </c>
      <c r="B36" s="56"/>
      <c r="C36" s="56" t="s">
        <v>73</v>
      </c>
      <c r="D36" s="56" t="s">
        <v>41</v>
      </c>
      <c r="E36" s="56" t="s">
        <v>74</v>
      </c>
      <c r="F36" s="56" t="s">
        <v>75</v>
      </c>
      <c r="G36" s="56" t="s">
        <v>55</v>
      </c>
    </row>
  </sheetData>
  <mergeCells count="10">
    <mergeCell ref="A28:A29"/>
    <mergeCell ref="A30:A31"/>
    <mergeCell ref="G28:G29"/>
    <mergeCell ref="G30:G31"/>
    <mergeCell ref="E30:E31"/>
    <mergeCell ref="F30:F31"/>
    <mergeCell ref="D28:D29"/>
    <mergeCell ref="D30:D31"/>
    <mergeCell ref="E28:E29"/>
    <mergeCell ref="F28:F29"/>
  </mergeCells>
  <hyperlinks>
    <hyperlink ref="C23" r:id="rId1"/>
    <hyperlink ref="C24" r:id="rId2"/>
    <hyperlink ref="C22" r:id="rId3"/>
    <hyperlink ref="C25" r:id="rId4"/>
    <hyperlink ref="C26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ok</vt:lpstr>
      <vt:lpstr>test eliminati</vt:lpstr>
      <vt:lpstr>dati mancanti, non utili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Bellerba Federica</dc:creator>
  <cp:lastModifiedBy>pvines</cp:lastModifiedBy>
  <dcterms:created xsi:type="dcterms:W3CDTF">2020-04-14T11:00:28Z</dcterms:created>
  <dcterms:modified xsi:type="dcterms:W3CDTF">2020-04-16T12:23:25Z</dcterms:modified>
</cp:coreProperties>
</file>